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ISGAPO-SVR11\isgapo_s-02\01_総務課\13_テナント管理\03_テナント選定\07_物販募集要項\01_物販店\01_国内線物販\2025年実施分\"/>
    </mc:Choice>
  </mc:AlternateContent>
  <xr:revisionPtr revIDLastSave="0" documentId="13_ncr:1_{BD9ACBD7-E612-48C3-947B-BBD9CE8832E9}" xr6:coauthVersionLast="47" xr6:coauthVersionMax="47" xr10:uidLastSave="{00000000-0000-0000-0000-000000000000}"/>
  <bookViews>
    <workbookView xWindow="735" yWindow="30" windowWidth="26835" windowHeight="15450" activeTab="5" xr2:uid="{1364A063-C650-45E7-9AE2-9F3D9755DB07}"/>
  </bookViews>
  <sheets>
    <sheet name="【留意事項】" sheetId="11" r:id="rId1"/>
    <sheet name="(様式1)" sheetId="4" r:id="rId2"/>
    <sheet name="(様式2)" sheetId="6" r:id="rId3"/>
    <sheet name="(様式3)" sheetId="7" r:id="rId4"/>
    <sheet name="(様式4)" sheetId="8" r:id="rId5"/>
    <sheet name="(様式5)" sheetId="10" r:id="rId6"/>
    <sheet name="Sheet2" sheetId="3" state="hidden" r:id="rId7"/>
  </sheets>
  <definedNames>
    <definedName name="_xlnm.Print_Area" localSheetId="1">'(様式1)'!$B$1:$L$45</definedName>
    <definedName name="_xlnm.Print_Area" localSheetId="2">'(様式2)'!$B$1:$L$101</definedName>
    <definedName name="_xlnm.Print_Area" localSheetId="3">'(様式3)'!$B$1:$L$21</definedName>
    <definedName name="_xlnm.Print_Area" localSheetId="4">'(様式4)'!$B$1:$L$170</definedName>
    <definedName name="_xlnm.Print_Area" localSheetId="5">'(様式5)'!$B$1:$L$22</definedName>
    <definedName name="_xlnm.Print_Area" localSheetId="0">【留意事項】!$B$1:$L$53</definedName>
    <definedName name="_xlnm.Print_Titles" localSheetId="2">'(様式2)'!$1:$2</definedName>
    <definedName name="_xlnm.Print_Titles" localSheetId="4">'(様式4)'!$1:$2</definedName>
    <definedName name="サービス区画">Sheet2!$I$2</definedName>
    <definedName name="サービス店">Sheet2!$D$2:$D$6</definedName>
    <definedName name="サービス店区画">Sheet2!$I$2</definedName>
    <definedName name="サービス面積">Sheet2!$J$2</definedName>
    <definedName name="マッサージ店">Sheet2!$D$2:$D$6</definedName>
    <definedName name="飲食業種">Sheet2!$C$2:$C$3</definedName>
    <definedName name="飲食区画">Sheet2!$G$2:$G$5</definedName>
    <definedName name="飲食店">Sheet2!$C$2:$C$3</definedName>
    <definedName name="飲食店区画">Sheet2!$G$2:$G$5</definedName>
    <definedName name="飲食面積">Sheet2!$H$2:$H$5</definedName>
    <definedName name="物販業種">Sheet2!$B$2:$B$13</definedName>
    <definedName name="物販区画">Sheet2!$E$2:$E$20</definedName>
    <definedName name="物販店">Sheet2!$B$2:$B$13</definedName>
    <definedName name="物販店区画">Sheet2!$E$2:$E$20</definedName>
    <definedName name="物販店区画2">Sheet2!$K$2:$K$16</definedName>
    <definedName name="物販面積">Sheet2!$F$2:$F$8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7" l="1"/>
  <c r="D6" i="7"/>
  <c r="D9" i="6"/>
  <c r="D7" i="6"/>
  <c r="D6" i="6"/>
  <c r="K60" i="8"/>
  <c r="D9" i="8"/>
  <c r="K62" i="8" s="1"/>
  <c r="J11" i="6"/>
  <c r="J10" i="6"/>
  <c r="G122" i="8"/>
  <c r="G121" i="8"/>
  <c r="G119" i="8"/>
  <c r="G120" i="8"/>
  <c r="G152" i="8"/>
  <c r="G151" i="8"/>
  <c r="G150" i="8"/>
  <c r="G149" i="8"/>
  <c r="M5" i="7"/>
  <c r="I6" i="7" s="1"/>
  <c r="C20" i="4"/>
  <c r="C21" i="4" s="1"/>
  <c r="M15" i="8"/>
  <c r="M20" i="8"/>
  <c r="I134" i="8"/>
  <c r="I133" i="8"/>
  <c r="I132" i="8"/>
  <c r="I131" i="8"/>
  <c r="I122" i="8"/>
  <c r="I121" i="8"/>
  <c r="I120" i="8"/>
  <c r="I119" i="8"/>
  <c r="L71" i="8"/>
  <c r="K97" i="6"/>
  <c r="H97" i="6"/>
  <c r="E97" i="6"/>
  <c r="K86" i="6"/>
  <c r="H86" i="6"/>
  <c r="E86" i="6"/>
  <c r="I12" i="6"/>
  <c r="K7" i="8" l="1"/>
  <c r="L7" i="8" s="1"/>
  <c r="K63" i="8" s="1"/>
  <c r="K9" i="8"/>
  <c r="L9" i="8" s="1"/>
  <c r="K8" i="8"/>
  <c r="L8" i="8" s="1"/>
  <c r="J8" i="8"/>
  <c r="J9" i="8"/>
  <c r="J7" i="8"/>
  <c r="M8" i="7"/>
  <c r="M9" i="7" s="1"/>
  <c r="M10" i="7" s="1"/>
  <c r="M11" i="7" s="1"/>
  <c r="M12" i="7" s="1"/>
  <c r="M13" i="7" s="1"/>
  <c r="M14" i="7" s="1"/>
  <c r="M15" i="7" s="1"/>
  <c r="M16" i="7" s="1"/>
  <c r="M17" i="7" s="1"/>
  <c r="M18" i="7" s="1"/>
  <c r="M19" i="7" s="1"/>
  <c r="I12" i="10"/>
  <c r="J12" i="10" s="1"/>
  <c r="I11" i="10"/>
  <c r="J11" i="10" s="1"/>
  <c r="I10" i="10"/>
  <c r="J10" i="10" s="1"/>
  <c r="I9" i="10"/>
  <c r="J9" i="10" s="1"/>
  <c r="I152" i="8"/>
  <c r="J152" i="8" s="1"/>
  <c r="I151" i="8"/>
  <c r="J151" i="8" s="1"/>
  <c r="I150" i="8"/>
  <c r="J150" i="8" s="1"/>
  <c r="I149" i="8"/>
  <c r="L93" i="6"/>
  <c r="F13" i="10"/>
  <c r="G13" i="10"/>
  <c r="D117" i="8"/>
  <c r="K1" i="10"/>
  <c r="J1" i="10"/>
  <c r="K1" i="8"/>
  <c r="J1" i="8"/>
  <c r="G153" i="8"/>
  <c r="F153" i="8"/>
  <c r="E146" i="8"/>
  <c r="I135" i="8"/>
  <c r="G135" i="8"/>
  <c r="F135" i="8"/>
  <c r="J134" i="8"/>
  <c r="J133" i="8"/>
  <c r="J132" i="8"/>
  <c r="J131" i="8"/>
  <c r="J122" i="8"/>
  <c r="J121" i="8"/>
  <c r="J120" i="8"/>
  <c r="J119" i="8"/>
  <c r="I114" i="8"/>
  <c r="I123" i="8"/>
  <c r="G123" i="8"/>
  <c r="F123" i="8"/>
  <c r="N107" i="8"/>
  <c r="M107" i="8"/>
  <c r="K59" i="8"/>
  <c r="I59" i="8"/>
  <c r="G59" i="8"/>
  <c r="I62" i="8"/>
  <c r="I60" i="8" s="1"/>
  <c r="G62" i="8"/>
  <c r="K1" i="7"/>
  <c r="J1" i="7"/>
  <c r="K1" i="6"/>
  <c r="J1" i="6"/>
  <c r="L92" i="6"/>
  <c r="I92" i="6"/>
  <c r="F94" i="6"/>
  <c r="L84" i="6"/>
  <c r="I80" i="6"/>
  <c r="I81" i="6"/>
  <c r="F80" i="6"/>
  <c r="M52" i="8"/>
  <c r="M47" i="8"/>
  <c r="M42" i="8"/>
  <c r="M37" i="8"/>
  <c r="M32" i="8"/>
  <c r="M25" i="8"/>
  <c r="L5" i="8"/>
  <c r="K5" i="8"/>
  <c r="J25" i="6"/>
  <c r="G25" i="6"/>
  <c r="D25" i="6"/>
  <c r="I23" i="4"/>
  <c r="B21" i="4"/>
  <c r="K68" i="8" l="1"/>
  <c r="L94" i="6"/>
  <c r="L95" i="6"/>
  <c r="L91" i="6"/>
  <c r="I13" i="10"/>
  <c r="J13" i="10"/>
  <c r="I153" i="8"/>
  <c r="J149" i="8"/>
  <c r="J153" i="8" s="1"/>
  <c r="I95" i="6"/>
  <c r="I94" i="6"/>
  <c r="I93" i="6"/>
  <c r="I91" i="6"/>
  <c r="F95" i="6"/>
  <c r="F91" i="6"/>
  <c r="F92" i="6"/>
  <c r="F93" i="6"/>
  <c r="L80" i="6"/>
  <c r="L81" i="6"/>
  <c r="L82" i="6"/>
  <c r="L83" i="6"/>
  <c r="I82" i="6"/>
  <c r="I83" i="6"/>
  <c r="I84" i="6"/>
  <c r="J135" i="8"/>
  <c r="E110" i="8"/>
  <c r="E114" i="8" s="1"/>
  <c r="G115" i="8" s="1"/>
  <c r="J123" i="8"/>
  <c r="I63" i="8"/>
  <c r="I68" i="8" s="1"/>
  <c r="G63" i="8"/>
  <c r="G60" i="8" s="1"/>
  <c r="G68" i="8" s="1"/>
  <c r="F84" i="6"/>
  <c r="F83" i="6"/>
  <c r="F82" i="6"/>
  <c r="F81" i="6"/>
  <c r="L96" i="6" l="1"/>
  <c r="L97" i="6" s="1"/>
  <c r="I85" i="6"/>
  <c r="I86" i="6" s="1"/>
  <c r="I96" i="6"/>
  <c r="I97" i="6" s="1"/>
  <c r="F96" i="6"/>
  <c r="F97" i="6" s="1"/>
  <c r="F85" i="6"/>
  <c r="F86" i="6" s="1"/>
  <c r="L85" i="6"/>
  <c r="L8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kuroshima</author>
  </authors>
  <commentList>
    <comment ref="K1" authorId="0" shapeId="0" xr:uid="{EB40147D-7FE6-4057-8295-BCA78A7EB049}">
      <text>
        <r>
          <rPr>
            <sz val="9"/>
            <color indexed="81"/>
            <rFont val="MS P ゴシック"/>
            <family val="3"/>
            <charset val="128"/>
          </rPr>
          <t>石垣空港ターミナルにて使用する欄のため、入力不要です。</t>
        </r>
      </text>
    </comment>
    <comment ref="K2" authorId="0" shapeId="0" xr:uid="{0963BCE9-6FF4-4DBA-A430-F5B882065C0E}">
      <text>
        <r>
          <rPr>
            <sz val="9"/>
            <color indexed="81"/>
            <rFont val="MS P ゴシック"/>
            <family val="3"/>
            <charset val="128"/>
          </rPr>
          <t>年と月の間は半角スラッシュ、月と日の間は半角スラッシュを入力してください。(正しく入力されないと、正しく表示されませんのでご注意ください。）</t>
        </r>
      </text>
    </comment>
    <comment ref="C19" authorId="0" shapeId="0" xr:uid="{8AF34A98-BDAB-415C-8053-EEDFB5D9B53A}">
      <text>
        <r>
          <rPr>
            <sz val="9"/>
            <color indexed="81"/>
            <rFont val="MS P ゴシック"/>
            <family val="3"/>
            <charset val="128"/>
          </rPr>
          <t>該当するものに✓を入れて入力を開始してください。
✓が入っていない場合、各種入力設定がされていることから、これ以降の入力ができませんのでご注意ください。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kuroshima</author>
  </authors>
  <commentList>
    <comment ref="J5" authorId="0" shapeId="0" xr:uid="{3577E637-5F0F-4367-B7AC-86530E3D3AC6}">
      <text>
        <r>
          <rPr>
            <sz val="9"/>
            <color indexed="81"/>
            <rFont val="MS P ゴシック"/>
            <family val="3"/>
            <charset val="128"/>
          </rPr>
          <t>金額は1円単位まで入力してください。
【例】資本金10,000,000円の場合
入力値：10000000</t>
        </r>
      </text>
    </comment>
    <comment ref="D13" authorId="0" shapeId="0" xr:uid="{2E2A6DE3-A6BF-4627-B633-F49A01795768}">
      <text>
        <r>
          <rPr>
            <sz val="9"/>
            <color indexed="81"/>
            <rFont val="MS P ゴシック"/>
            <family val="3"/>
            <charset val="128"/>
          </rPr>
          <t>株主上位5名(氏名又は企業名)及び全体におけるそれぞれの株主の構成比を記載してください。</t>
        </r>
      </text>
    </comment>
    <comment ref="D15" authorId="0" shapeId="0" xr:uid="{DD71E5BC-B1F1-4B36-B112-681E18E69971}">
      <text>
        <r>
          <rPr>
            <sz val="9"/>
            <color indexed="81"/>
            <rFont val="MS P ゴシック"/>
            <family val="3"/>
            <charset val="128"/>
          </rPr>
          <t>履歴事項全部照明書に記載されている事業目的のうち、主要なものを記載してください。</t>
        </r>
      </text>
    </comment>
    <comment ref="D23" authorId="0" shapeId="0" xr:uid="{2F82637C-081A-4DDF-BB05-A85CCC3AB17B}">
      <text>
        <r>
          <rPr>
            <sz val="9"/>
            <color indexed="81"/>
            <rFont val="MS P ゴシック"/>
            <family val="3"/>
            <charset val="128"/>
          </rPr>
          <t>千円単位に自動変換されますので、金額は1円単位まで入力してください。
【例】売上高21,520,260円の場合
入力値：21520260
表示値：21,520千円</t>
        </r>
      </text>
    </comment>
    <comment ref="I36" authorId="0" shapeId="0" xr:uid="{96CBEE6D-F11C-47A9-A507-17CA51B56ECB}">
      <text>
        <r>
          <rPr>
            <sz val="9"/>
            <color indexed="81"/>
            <rFont val="MS P ゴシック"/>
            <family val="3"/>
            <charset val="128"/>
          </rPr>
          <t>金額は1円単位まで入力してください。
【例】売上高6,456,000円の場合
入力値：6456000</t>
        </r>
      </text>
    </comment>
    <comment ref="A76" authorId="0" shapeId="0" xr:uid="{7F63B8EC-63B4-4142-BC65-A458DD6165E7}">
      <text>
        <r>
          <rPr>
            <sz val="9"/>
            <color indexed="81"/>
            <rFont val="MS P ゴシック"/>
            <family val="3"/>
            <charset val="128"/>
          </rPr>
          <t>5店舗以上の店舗を運営している事業者は、10店舗目まで入力できるよう入力欄を用意していますので、76行目左横にある「＋(プラス)」マークを押してください。
また、10店舗以上ある事業者は、別紙として同様の店舗情報を記載した資料を提出してください。</t>
        </r>
      </text>
    </comment>
    <comment ref="E80" authorId="0" shapeId="0" xr:uid="{66E8A186-1C90-404C-B1BE-4613B1420C7C}">
      <text>
        <r>
          <rPr>
            <sz val="9"/>
            <color indexed="81"/>
            <rFont val="MS P ゴシック"/>
            <family val="3"/>
            <charset val="128"/>
          </rPr>
          <t>千円単位に自動変換されますので、金額は1円単位まで入力してください。
【例】売上高21,520,260円の場合
入力値：21520260
表示値：21,520千円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kuroshima</author>
  </authors>
  <commentList>
    <comment ref="I5" authorId="0" shapeId="0" xr:uid="{7E6CCF64-4855-4AD0-9B41-E2CD6B9F7168}">
      <text>
        <r>
          <rPr>
            <sz val="9"/>
            <color indexed="81"/>
            <rFont val="MS P ゴシック"/>
            <family val="3"/>
            <charset val="128"/>
          </rPr>
          <t>1995年2月13日は、「2023/2/13」と入力してください。</t>
        </r>
      </text>
    </comment>
    <comment ref="F8" authorId="0" shapeId="0" xr:uid="{B8FFA81A-37C0-4420-B2C9-9B164F1ECECA}">
      <text>
        <r>
          <rPr>
            <sz val="9"/>
            <color indexed="81"/>
            <rFont val="MS P ゴシック"/>
            <family val="3"/>
            <charset val="128"/>
          </rPr>
          <t>略歴の入力の最終行は「現在に至る」と入力して終了してください。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kuroshima</author>
  </authors>
  <commentList>
    <comment ref="C11" authorId="0" shapeId="0" xr:uid="{B41FE843-D084-45D0-B89F-5DE10636CDB6}">
      <text>
        <r>
          <rPr>
            <sz val="9"/>
            <color indexed="81"/>
            <rFont val="MS P ゴシック"/>
            <family val="3"/>
            <charset val="128"/>
          </rPr>
          <t>以下は、すべての項目100字以上記入してください。</t>
        </r>
      </text>
    </comment>
    <comment ref="G57" authorId="0" shapeId="0" xr:uid="{E85F1296-87A6-4C87-A970-3D044D52CB51}">
      <text>
        <r>
          <rPr>
            <sz val="9"/>
            <color indexed="81"/>
            <rFont val="MS P ゴシック"/>
            <family val="3"/>
            <charset val="128"/>
          </rPr>
          <t>千円単位に自動変換されますので、金額は1円単位まで入力してください。
【例】売上高100,000,000円の場合
入力値：100000000
表示値：100,000千円</t>
        </r>
      </text>
    </comment>
    <comment ref="I110" authorId="0" shapeId="0" xr:uid="{593CD615-FE30-4FFA-8DC8-3D8E0E739B53}">
      <text>
        <r>
          <rPr>
            <sz val="9"/>
            <color indexed="81"/>
            <rFont val="MS P ゴシック"/>
            <family val="3"/>
            <charset val="128"/>
          </rPr>
          <t>金額欄を入力する場合、必ず値を入力してください。(ゼロの場合は「0」と入力)
千円単位に自動変換されますので、金額は1円単位まで入力してください。</t>
        </r>
      </text>
    </comment>
    <comment ref="C117" authorId="0" shapeId="0" xr:uid="{C0FB75EC-A886-49D2-8A9B-781AAE775D66}">
      <text>
        <r>
          <rPr>
            <sz val="9"/>
            <color indexed="81"/>
            <rFont val="MS P ゴシック"/>
            <family val="3"/>
            <charset val="128"/>
          </rPr>
          <t>①空港内店舗の開業資金の調達方法及びその使途のうち、「借入金」(I112セル)が発生する場合に入力が必要となります。</t>
        </r>
      </text>
    </comment>
    <comment ref="N118" authorId="0" shapeId="0" xr:uid="{3BB883D1-CCC3-48A6-89CE-6577438339B5}">
      <text>
        <r>
          <rPr>
            <sz val="9"/>
            <color indexed="81"/>
            <rFont val="MS P ゴシック"/>
            <family val="3"/>
            <charset val="128"/>
          </rPr>
          <t>入力対象事業者は、借入先の入力が完了したら、✓を入れてください。</t>
        </r>
      </text>
    </comment>
    <comment ref="D119" authorId="0" shapeId="0" xr:uid="{0D2DD7DC-4B7C-4C48-9D34-35713690FD3D}">
      <text>
        <r>
          <rPr>
            <sz val="9"/>
            <color indexed="81"/>
            <rFont val="MS P ゴシック"/>
            <family val="3"/>
            <charset val="128"/>
          </rPr>
          <t>2025年5月12日は、「2025/5/12」と入力してください。</t>
        </r>
      </text>
    </comment>
    <comment ref="E119" authorId="0" shapeId="0" xr:uid="{AC02475A-80ED-47D4-8456-DBB44FE0E86F}">
      <text>
        <r>
          <rPr>
            <sz val="9"/>
            <color indexed="81"/>
            <rFont val="MS P ゴシック"/>
            <family val="3"/>
            <charset val="128"/>
          </rPr>
          <t>2025年5月12日は、「2025/5/12」と入力してください。</t>
        </r>
      </text>
    </comment>
    <comment ref="G130" authorId="0" shapeId="0" xr:uid="{9E9B486E-E0BA-4710-AB98-E90F8E1D776A}">
      <text>
        <r>
          <rPr>
            <sz val="9"/>
            <color indexed="81"/>
            <rFont val="MS P ゴシック"/>
            <family val="3"/>
            <charset val="128"/>
          </rPr>
          <t>借入金残高がある場合、2025年04月01日現在の残高を記載してください。</t>
        </r>
      </text>
    </comment>
    <comment ref="D131" authorId="0" shapeId="0" xr:uid="{0BB2A8D7-5F6A-43DD-B2CB-15C14E706B2E}">
      <text>
        <r>
          <rPr>
            <sz val="9"/>
            <color indexed="81"/>
            <rFont val="MS P ゴシック"/>
            <family val="3"/>
            <charset val="128"/>
          </rPr>
          <t>2025年5月12日は、「2025/5/12」と入力してください。</t>
        </r>
      </text>
    </comment>
    <comment ref="E131" authorId="0" shapeId="0" xr:uid="{9D4B5445-4E12-48C8-BE11-0735C19062B9}">
      <text>
        <r>
          <rPr>
            <sz val="9"/>
            <color indexed="81"/>
            <rFont val="MS P ゴシック"/>
            <family val="3"/>
            <charset val="128"/>
          </rPr>
          <t>2025年5月12日は、「2025/5/12」と入力してください。</t>
        </r>
      </text>
    </comment>
    <comment ref="E143" authorId="0" shapeId="0" xr:uid="{54BE09AE-EC0C-4780-8615-1067C25F47B0}">
      <text>
        <r>
          <rPr>
            <sz val="9"/>
            <color indexed="81"/>
            <rFont val="MS P ゴシック"/>
            <family val="3"/>
            <charset val="128"/>
          </rPr>
          <t xml:space="preserve">金額欄を入力する場合、必ず値を入力してください。(ゼロの場合は「0」と入力)
千円単位に自動変換されますので、金額は1円単位まで入力してください。
</t>
        </r>
      </text>
    </comment>
    <comment ref="N148" authorId="0" shapeId="0" xr:uid="{C4069617-B7DE-41B3-BD41-B45CF89D58A0}">
      <text>
        <r>
          <rPr>
            <sz val="9"/>
            <color indexed="81"/>
            <rFont val="MS P ゴシック"/>
            <family val="3"/>
            <charset val="128"/>
          </rPr>
          <t>借入金がある場合、借入先の入力が完了したら、✓を入れてください。</t>
        </r>
      </text>
    </comment>
    <comment ref="D149" authorId="0" shapeId="0" xr:uid="{16431011-2CF2-436D-8AA4-579DE29C9189}">
      <text>
        <r>
          <rPr>
            <sz val="9"/>
            <color indexed="81"/>
            <rFont val="MS P ゴシック"/>
            <family val="3"/>
            <charset val="128"/>
          </rPr>
          <t>2025年5月12日は、「2025/5/12」と入力してください。</t>
        </r>
      </text>
    </comment>
    <comment ref="E149" authorId="0" shapeId="0" xr:uid="{50CD61AE-E5F3-44CC-A500-28CDDF4E4163}">
      <text>
        <r>
          <rPr>
            <sz val="9"/>
            <color indexed="81"/>
            <rFont val="MS P ゴシック"/>
            <family val="3"/>
            <charset val="128"/>
          </rPr>
          <t>2025年5月12日は、「2025/5/12」と入力してください。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kuroshima</author>
  </authors>
  <commentList>
    <comment ref="N5" authorId="0" shapeId="0" xr:uid="{0B5A804E-B1A8-484F-82AD-4226DFF59BF0}">
      <text>
        <r>
          <rPr>
            <sz val="9"/>
            <color indexed="81"/>
            <rFont val="MS P ゴシック"/>
            <family val="3"/>
            <charset val="128"/>
          </rPr>
          <t>入力対象事業者は、借入先の入力が完了したら、✓を入れてください。</t>
        </r>
      </text>
    </comment>
    <comment ref="G8" authorId="0" shapeId="0" xr:uid="{70D2AA52-1739-4444-B921-F61B400F22F9}">
      <text>
        <r>
          <rPr>
            <sz val="9"/>
            <color indexed="81"/>
            <rFont val="MS P ゴシック"/>
            <family val="3"/>
            <charset val="128"/>
          </rPr>
          <t>借入金残高がある場合、2025年04月01日現在の残高を記載してください。</t>
        </r>
      </text>
    </comment>
  </commentList>
</comments>
</file>

<file path=xl/sharedStrings.xml><?xml version="1.0" encoding="utf-8"?>
<sst xmlns="http://schemas.openxmlformats.org/spreadsheetml/2006/main" count="647" uniqueCount="305">
  <si>
    <t>石垣空港ターミナル株式会社</t>
    <rPh sb="0" eb="2">
      <t>イシガキ</t>
    </rPh>
    <rPh sb="2" eb="4">
      <t>クウコウ</t>
    </rPh>
    <rPh sb="9" eb="13">
      <t>カブシキガイシャ</t>
    </rPh>
    <phoneticPr fontId="2"/>
  </si>
  <si>
    <t>代表取締役社長　中山 義隆　殿</t>
    <rPh sb="0" eb="2">
      <t>ダイヒョウ</t>
    </rPh>
    <rPh sb="2" eb="5">
      <t>トリシマリヤク</t>
    </rPh>
    <rPh sb="5" eb="7">
      <t>シャチョウ</t>
    </rPh>
    <rPh sb="8" eb="10">
      <t>ナカヤマ</t>
    </rPh>
    <rPh sb="11" eb="13">
      <t>ヨシタカ</t>
    </rPh>
    <rPh sb="14" eb="15">
      <t>トノ</t>
    </rPh>
    <phoneticPr fontId="2"/>
  </si>
  <si>
    <t>所在地</t>
    <rPh sb="0" eb="3">
      <t>ショザイチ</t>
    </rPh>
    <phoneticPr fontId="2"/>
  </si>
  <si>
    <t>事業者名</t>
    <rPh sb="0" eb="3">
      <t>ジギョウシャ</t>
    </rPh>
    <rPh sb="3" eb="4">
      <t>メイ</t>
    </rPh>
    <phoneticPr fontId="2"/>
  </si>
  <si>
    <t>代表者名</t>
    <rPh sb="0" eb="3">
      <t>ダイヒョウシャ</t>
    </rPh>
    <rPh sb="3" eb="4">
      <t>メイ</t>
    </rPh>
    <phoneticPr fontId="2"/>
  </si>
  <si>
    <t>インボイス登録番号</t>
    <rPh sb="5" eb="7">
      <t>トウロク</t>
    </rPh>
    <rPh sb="7" eb="9">
      <t>バンゴウ</t>
    </rPh>
    <phoneticPr fontId="2"/>
  </si>
  <si>
    <t>整理番号</t>
    <rPh sb="0" eb="2">
      <t>セイリ</t>
    </rPh>
    <rPh sb="2" eb="4">
      <t>バンゴウ</t>
    </rPh>
    <phoneticPr fontId="2"/>
  </si>
  <si>
    <r>
      <t>　石垣空港国内線旅客ターミナルビルに出店を希望するにあたって、募集要項の諸条件を理解し、必要書類を添えて申し込みます。
　</t>
    </r>
    <r>
      <rPr>
        <b/>
        <u/>
        <sz val="11"/>
        <color theme="1"/>
        <rFont val="メイリオ"/>
        <family val="3"/>
        <charset val="128"/>
      </rPr>
      <t>なお、貴社の選考結果については、一切異議を申し立てません。</t>
    </r>
    <rPh sb="1" eb="3">
      <t>イシガキ</t>
    </rPh>
    <rPh sb="3" eb="5">
      <t>クウコウ</t>
    </rPh>
    <rPh sb="5" eb="8">
      <t>コクナイセン</t>
    </rPh>
    <rPh sb="8" eb="10">
      <t>リョカク</t>
    </rPh>
    <rPh sb="18" eb="20">
      <t>シュッテン</t>
    </rPh>
    <rPh sb="21" eb="23">
      <t>キボウ</t>
    </rPh>
    <rPh sb="31" eb="33">
      <t>ボシュウ</t>
    </rPh>
    <rPh sb="33" eb="35">
      <t>ヨウコウ</t>
    </rPh>
    <rPh sb="36" eb="39">
      <t>ショジョウケン</t>
    </rPh>
    <rPh sb="40" eb="42">
      <t>リカイ</t>
    </rPh>
    <rPh sb="44" eb="46">
      <t>ヒツヨウ</t>
    </rPh>
    <rPh sb="46" eb="48">
      <t>ショルイ</t>
    </rPh>
    <rPh sb="49" eb="50">
      <t>ソ</t>
    </rPh>
    <rPh sb="52" eb="53">
      <t>モウ</t>
    </rPh>
    <rPh sb="54" eb="55">
      <t>コ</t>
    </rPh>
    <rPh sb="64" eb="66">
      <t>キシャ</t>
    </rPh>
    <rPh sb="67" eb="69">
      <t>センコウ</t>
    </rPh>
    <rPh sb="69" eb="71">
      <t>ケッカ</t>
    </rPh>
    <rPh sb="77" eb="79">
      <t>イッサイ</t>
    </rPh>
    <rPh sb="79" eb="81">
      <t>イギ</t>
    </rPh>
    <rPh sb="82" eb="83">
      <t>モウ</t>
    </rPh>
    <rPh sb="84" eb="85">
      <t>タ</t>
    </rPh>
    <phoneticPr fontId="2"/>
  </si>
  <si>
    <t>応募業種</t>
    <rPh sb="0" eb="2">
      <t>オウボ</t>
    </rPh>
    <rPh sb="2" eb="4">
      <t>ギョウシュ</t>
    </rPh>
    <phoneticPr fontId="2"/>
  </si>
  <si>
    <t>(応募業種)</t>
    <rPh sb="1" eb="3">
      <t>オウボ</t>
    </rPh>
    <rPh sb="3" eb="5">
      <t>ギョウシュ</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</si>
  <si>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</si>
  <si>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</si>
  <si>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</si>
  <si>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(希望区画)</t>
    <rPh sb="1" eb="3">
      <t>キボウ</t>
    </rPh>
    <rPh sb="3" eb="5">
      <t>クカク</t>
    </rPh>
    <phoneticPr fontId="2"/>
  </si>
  <si>
    <t>(その他、対応可能商品)</t>
    <rPh sb="3" eb="4">
      <t>タ</t>
    </rPh>
    <rPh sb="5" eb="7">
      <t>タイオウ</t>
    </rPh>
    <rPh sb="7" eb="9">
      <t>カノウ</t>
    </rPh>
    <rPh sb="9" eb="11">
      <t>ショウヒン</t>
    </rPh>
    <phoneticPr fontId="2"/>
  </si>
  <si>
    <t>(入居区分)</t>
    <rPh sb="1" eb="3">
      <t>ニュウキョ</t>
    </rPh>
    <rPh sb="3" eb="5">
      <t>クブン</t>
    </rPh>
    <phoneticPr fontId="2"/>
  </si>
  <si>
    <t>(様式1)</t>
    <rPh sb="1" eb="3">
      <t>ヨウシキ</t>
    </rPh>
    <phoneticPr fontId="2"/>
  </si>
  <si>
    <t>(様式2)</t>
    <rPh sb="1" eb="3">
      <t>ヨウシキ</t>
    </rPh>
    <phoneticPr fontId="2"/>
  </si>
  <si>
    <t>1.出店希望者概要書</t>
    <rPh sb="2" eb="4">
      <t>シュッテン</t>
    </rPh>
    <rPh sb="4" eb="7">
      <t>キボウシャ</t>
    </rPh>
    <rPh sb="7" eb="10">
      <t>ガイヨウショ</t>
    </rPh>
    <phoneticPr fontId="2"/>
  </si>
  <si>
    <t>カナ</t>
    <phoneticPr fontId="2"/>
  </si>
  <si>
    <t>創業年月日</t>
    <rPh sb="0" eb="2">
      <t>ソウギョウ</t>
    </rPh>
    <rPh sb="2" eb="5">
      <t>ネンガッピ</t>
    </rPh>
    <phoneticPr fontId="2"/>
  </si>
  <si>
    <t>資本金</t>
    <rPh sb="0" eb="3">
      <t>シホンキン</t>
    </rPh>
    <phoneticPr fontId="2"/>
  </si>
  <si>
    <t>主要取引銀行</t>
    <rPh sb="0" eb="2">
      <t>シュヨウ</t>
    </rPh>
    <rPh sb="2" eb="4">
      <t>トリヒキ</t>
    </rPh>
    <rPh sb="4" eb="6">
      <t>ギンコウ</t>
    </rPh>
    <phoneticPr fontId="2"/>
  </si>
  <si>
    <t>担当責任者名</t>
    <rPh sb="0" eb="2">
      <t>タントウ</t>
    </rPh>
    <rPh sb="2" eb="5">
      <t>セキニンシャ</t>
    </rPh>
    <rPh sb="5" eb="6">
      <t>メイ</t>
    </rPh>
    <phoneticPr fontId="2"/>
  </si>
  <si>
    <t>担当者連絡先</t>
    <rPh sb="0" eb="3">
      <t>タントウシャ</t>
    </rPh>
    <rPh sb="3" eb="5">
      <t>レンラク</t>
    </rPh>
    <rPh sb="5" eb="6">
      <t>サキ</t>
    </rPh>
    <phoneticPr fontId="2"/>
  </si>
  <si>
    <t>E-Mail:</t>
    <phoneticPr fontId="2"/>
  </si>
  <si>
    <t>携帯番号:</t>
    <rPh sb="0" eb="2">
      <t>ケイタイ</t>
    </rPh>
    <rPh sb="2" eb="4">
      <t>バンゴウ</t>
    </rPh>
    <phoneticPr fontId="2"/>
  </si>
  <si>
    <t>法人化年月日</t>
    <rPh sb="0" eb="3">
      <t>ホウジンカ</t>
    </rPh>
    <rPh sb="3" eb="6">
      <t>ネンガッピ</t>
    </rPh>
    <phoneticPr fontId="2"/>
  </si>
  <si>
    <t>(会社概要)</t>
    <rPh sb="1" eb="3">
      <t>カイシャ</t>
    </rPh>
    <rPh sb="3" eb="5">
      <t>ガイヨウ</t>
    </rPh>
    <phoneticPr fontId="2"/>
  </si>
  <si>
    <t>事業目的</t>
    <rPh sb="0" eb="2">
      <t>ジギョウ</t>
    </rPh>
    <rPh sb="2" eb="4">
      <t>モクテキ</t>
    </rPh>
    <phoneticPr fontId="2"/>
  </si>
  <si>
    <t>(直近3か年間の営業実績)</t>
    <rPh sb="1" eb="3">
      <t>チョッキン</t>
    </rPh>
    <rPh sb="5" eb="6">
      <t>ネン</t>
    </rPh>
    <rPh sb="6" eb="7">
      <t>カン</t>
    </rPh>
    <rPh sb="8" eb="10">
      <t>エイギョウ</t>
    </rPh>
    <rPh sb="10" eb="12">
      <t>ジッセキ</t>
    </rPh>
    <phoneticPr fontId="2"/>
  </si>
  <si>
    <t>決算月</t>
    <rPh sb="0" eb="2">
      <t>ケッサン</t>
    </rPh>
    <rPh sb="2" eb="3">
      <t>ツキ</t>
    </rPh>
    <phoneticPr fontId="2"/>
  </si>
  <si>
    <t>売上高</t>
    <rPh sb="0" eb="2">
      <t>ウリアゲ</t>
    </rPh>
    <rPh sb="2" eb="3">
      <t>ダカ</t>
    </rPh>
    <phoneticPr fontId="2"/>
  </si>
  <si>
    <t>売上原価</t>
    <rPh sb="0" eb="2">
      <t>ウリアゲ</t>
    </rPh>
    <rPh sb="2" eb="4">
      <t>ゲンカ</t>
    </rPh>
    <phoneticPr fontId="2"/>
  </si>
  <si>
    <t>営業損益</t>
    <rPh sb="0" eb="2">
      <t>エイギョウ</t>
    </rPh>
    <rPh sb="2" eb="4">
      <t>ソンエキ</t>
    </rPh>
    <phoneticPr fontId="2"/>
  </si>
  <si>
    <t>経常損益</t>
    <rPh sb="0" eb="2">
      <t>ケイジョウ</t>
    </rPh>
    <rPh sb="2" eb="4">
      <t>ソンエキ</t>
    </rPh>
    <phoneticPr fontId="2"/>
  </si>
  <si>
    <t>税引前当期損益</t>
    <rPh sb="0" eb="3">
      <t>ゼイビキマエ</t>
    </rPh>
    <rPh sb="3" eb="5">
      <t>トウキ</t>
    </rPh>
    <rPh sb="5" eb="7">
      <t>ソンエキ</t>
    </rPh>
    <phoneticPr fontId="2"/>
  </si>
  <si>
    <t>当期損益</t>
    <rPh sb="0" eb="2">
      <t>トウキ</t>
    </rPh>
    <rPh sb="2" eb="4">
      <t>ソンエキ</t>
    </rPh>
    <phoneticPr fontId="2"/>
  </si>
  <si>
    <t>直近1年目</t>
    <rPh sb="0" eb="2">
      <t>チョッキン</t>
    </rPh>
    <rPh sb="3" eb="5">
      <t>ネンメ</t>
    </rPh>
    <phoneticPr fontId="2"/>
  </si>
  <si>
    <t>直近2年目</t>
    <rPh sb="0" eb="2">
      <t>チョッキン</t>
    </rPh>
    <rPh sb="3" eb="5">
      <t>ネンメ</t>
    </rPh>
    <phoneticPr fontId="2"/>
  </si>
  <si>
    <t>直近3年目</t>
    <rPh sb="0" eb="2">
      <t>チョッキン</t>
    </rPh>
    <rPh sb="3" eb="5">
      <t>ネンメ</t>
    </rPh>
    <phoneticPr fontId="2"/>
  </si>
  <si>
    <t>千円</t>
    <rPh sb="0" eb="2">
      <t>センエン</t>
    </rPh>
    <phoneticPr fontId="2"/>
  </si>
  <si>
    <t>提出年月日</t>
    <rPh sb="0" eb="2">
      <t>テイシュツ</t>
    </rPh>
    <rPh sb="2" eb="5">
      <t>ネンガッピ</t>
    </rPh>
    <phoneticPr fontId="2"/>
  </si>
  <si>
    <t>(運営店舗詳細)</t>
    <rPh sb="1" eb="3">
      <t>ウンエイ</t>
    </rPh>
    <rPh sb="3" eb="5">
      <t>テンポ</t>
    </rPh>
    <rPh sb="5" eb="7">
      <t>ショウサイ</t>
    </rPh>
    <phoneticPr fontId="2"/>
  </si>
  <si>
    <t>店舗名</t>
    <rPh sb="0" eb="2">
      <t>テンポ</t>
    </rPh>
    <rPh sb="2" eb="3">
      <t>メイ</t>
    </rPh>
    <phoneticPr fontId="2"/>
  </si>
  <si>
    <t>〇1店舗目</t>
    <rPh sb="2" eb="4">
      <t>テンポ</t>
    </rPh>
    <rPh sb="4" eb="5">
      <t>メ</t>
    </rPh>
    <phoneticPr fontId="2"/>
  </si>
  <si>
    <t>住所</t>
    <rPh sb="0" eb="2">
      <t>ジュウショ</t>
    </rPh>
    <phoneticPr fontId="2"/>
  </si>
  <si>
    <t>面積</t>
    <rPh sb="0" eb="2">
      <t>メンセキ</t>
    </rPh>
    <phoneticPr fontId="2"/>
  </si>
  <si>
    <t>店員数</t>
    <rPh sb="0" eb="2">
      <t>テンイン</t>
    </rPh>
    <rPh sb="2" eb="3">
      <t>スウ</t>
    </rPh>
    <phoneticPr fontId="2"/>
  </si>
  <si>
    <t>開店年月</t>
    <rPh sb="0" eb="2">
      <t>カイテン</t>
    </rPh>
    <rPh sb="2" eb="4">
      <t>ネンゲツ</t>
    </rPh>
    <phoneticPr fontId="2"/>
  </si>
  <si>
    <t>〇2店舗目</t>
    <rPh sb="2" eb="4">
      <t>テンポ</t>
    </rPh>
    <rPh sb="4" eb="5">
      <t>メ</t>
    </rPh>
    <phoneticPr fontId="2"/>
  </si>
  <si>
    <t>〇3店舗目</t>
    <rPh sb="2" eb="4">
      <t>テンポ</t>
    </rPh>
    <rPh sb="4" eb="5">
      <t>メ</t>
    </rPh>
    <phoneticPr fontId="2"/>
  </si>
  <si>
    <t>〇4店舗目</t>
    <rPh sb="2" eb="4">
      <t>テンポ</t>
    </rPh>
    <rPh sb="4" eb="5">
      <t>メ</t>
    </rPh>
    <phoneticPr fontId="2"/>
  </si>
  <si>
    <t>〇5店舗目</t>
    <rPh sb="2" eb="4">
      <t>テンポ</t>
    </rPh>
    <rPh sb="4" eb="5">
      <t>メ</t>
    </rPh>
    <phoneticPr fontId="2"/>
  </si>
  <si>
    <t>金額</t>
    <rPh sb="0" eb="2">
      <t>キンガク</t>
    </rPh>
    <phoneticPr fontId="2"/>
  </si>
  <si>
    <t>(様式3)</t>
    <rPh sb="1" eb="3">
      <t>ヨウシキ</t>
    </rPh>
    <phoneticPr fontId="2"/>
  </si>
  <si>
    <t>2.代表者履歴書</t>
    <rPh sb="2" eb="5">
      <t>ダイヒョウシャ</t>
    </rPh>
    <rPh sb="5" eb="8">
      <t>リレキショ</t>
    </rPh>
    <phoneticPr fontId="2"/>
  </si>
  <si>
    <t>生年月日</t>
    <rPh sb="0" eb="2">
      <t>セイネン</t>
    </rPh>
    <rPh sb="2" eb="4">
      <t>ガッピ</t>
    </rPh>
    <phoneticPr fontId="2"/>
  </si>
  <si>
    <t>略歴</t>
    <rPh sb="0" eb="2">
      <t>リャクレキ</t>
    </rPh>
    <phoneticPr fontId="2"/>
  </si>
  <si>
    <t>年齢</t>
    <rPh sb="0" eb="2">
      <t>ネンレイ</t>
    </rPh>
    <phoneticPr fontId="2"/>
  </si>
  <si>
    <t>(様式4)</t>
    <rPh sb="1" eb="3">
      <t>ヨウシキ</t>
    </rPh>
    <phoneticPr fontId="2"/>
  </si>
  <si>
    <t>3.出店計画書</t>
    <rPh sb="2" eb="4">
      <t>シュッテン</t>
    </rPh>
    <rPh sb="4" eb="6">
      <t>ケイカク</t>
    </rPh>
    <rPh sb="6" eb="7">
      <t>ショ</t>
    </rPh>
    <phoneticPr fontId="2"/>
  </si>
  <si>
    <t>店長名</t>
    <rPh sb="0" eb="2">
      <t>テンチョウ</t>
    </rPh>
    <rPh sb="2" eb="3">
      <t>メイ</t>
    </rPh>
    <phoneticPr fontId="2"/>
  </si>
  <si>
    <t>予定従業員数</t>
    <rPh sb="0" eb="2">
      <t>ヨテイ</t>
    </rPh>
    <rPh sb="2" eb="5">
      <t>ジュウギョウイン</t>
    </rPh>
    <rPh sb="5" eb="6">
      <t>スウ</t>
    </rPh>
    <phoneticPr fontId="2"/>
  </si>
  <si>
    <t>店舗面積</t>
    <rPh sb="0" eb="2">
      <t>テンポ</t>
    </rPh>
    <rPh sb="2" eb="4">
      <t>メンセキ</t>
    </rPh>
    <phoneticPr fontId="2"/>
  </si>
  <si>
    <t>希望区画</t>
    <rPh sb="0" eb="2">
      <t>キボウ</t>
    </rPh>
    <rPh sb="2" eb="4">
      <t>クカク</t>
    </rPh>
    <phoneticPr fontId="2"/>
  </si>
  <si>
    <t>〇出店を希望する理由を記入してください。</t>
    <rPh sb="1" eb="3">
      <t>シュッテン</t>
    </rPh>
    <rPh sb="4" eb="6">
      <t>キボウ</t>
    </rPh>
    <rPh sb="8" eb="10">
      <t>リユウ</t>
    </rPh>
    <rPh sb="11" eb="13">
      <t>キニュウ</t>
    </rPh>
    <phoneticPr fontId="2"/>
  </si>
  <si>
    <t>〇希望した業種や区画でどのような店舗を運営予定ですか？提供できるサービスや商品にも言及しながら詳細を記入してください。</t>
    <rPh sb="1" eb="3">
      <t>キボウ</t>
    </rPh>
    <rPh sb="5" eb="7">
      <t>ギョウシュ</t>
    </rPh>
    <rPh sb="8" eb="10">
      <t>クカク</t>
    </rPh>
    <rPh sb="16" eb="18">
      <t>テンポ</t>
    </rPh>
    <rPh sb="19" eb="21">
      <t>ウンエイ</t>
    </rPh>
    <rPh sb="21" eb="23">
      <t>ヨテイ</t>
    </rPh>
    <rPh sb="27" eb="29">
      <t>テイキョウ</t>
    </rPh>
    <rPh sb="37" eb="39">
      <t>ショウヒン</t>
    </rPh>
    <rPh sb="41" eb="43">
      <t>ゲンキュウ</t>
    </rPh>
    <rPh sb="47" eb="49">
      <t>ショウサイ</t>
    </rPh>
    <rPh sb="50" eb="52">
      <t>キニュウ</t>
    </rPh>
    <phoneticPr fontId="2"/>
  </si>
  <si>
    <t>(店舗概要)</t>
    <rPh sb="1" eb="3">
      <t>テンポ</t>
    </rPh>
    <rPh sb="3" eb="5">
      <t>ガイヨウ</t>
    </rPh>
    <phoneticPr fontId="2"/>
  </si>
  <si>
    <t>(店舗運営方針)</t>
    <rPh sb="1" eb="3">
      <t>テンポ</t>
    </rPh>
    <rPh sb="3" eb="5">
      <t>ウンエイ</t>
    </rPh>
    <rPh sb="5" eb="7">
      <t>ホウシン</t>
    </rPh>
    <phoneticPr fontId="2"/>
  </si>
  <si>
    <t>〇予定している売上向上への取り組みや、売上が下がった場合の対策などを記入してください。</t>
    <rPh sb="1" eb="3">
      <t>ヨテイ</t>
    </rPh>
    <rPh sb="7" eb="9">
      <t>ウリアゲ</t>
    </rPh>
    <rPh sb="9" eb="11">
      <t>コウジョウ</t>
    </rPh>
    <rPh sb="13" eb="14">
      <t>ト</t>
    </rPh>
    <rPh sb="15" eb="16">
      <t>ク</t>
    </rPh>
    <rPh sb="19" eb="21">
      <t>ウリアゲ</t>
    </rPh>
    <rPh sb="22" eb="23">
      <t>サ</t>
    </rPh>
    <rPh sb="26" eb="28">
      <t>バアイ</t>
    </rPh>
    <rPh sb="29" eb="31">
      <t>タイサク</t>
    </rPh>
    <rPh sb="34" eb="36">
      <t>キニュウ</t>
    </rPh>
    <phoneticPr fontId="2"/>
  </si>
  <si>
    <t>〇トラブル(クレーム含む)発生時の対応方針及び社内の体制について記入してください。</t>
    <rPh sb="10" eb="11">
      <t>フク</t>
    </rPh>
    <rPh sb="13" eb="15">
      <t>ハッセイ</t>
    </rPh>
    <rPh sb="15" eb="16">
      <t>ジ</t>
    </rPh>
    <rPh sb="17" eb="19">
      <t>タイオウ</t>
    </rPh>
    <rPh sb="19" eb="21">
      <t>ホウシン</t>
    </rPh>
    <rPh sb="21" eb="22">
      <t>オヨ</t>
    </rPh>
    <rPh sb="23" eb="25">
      <t>シャナイ</t>
    </rPh>
    <rPh sb="26" eb="28">
      <t>タイセイ</t>
    </rPh>
    <rPh sb="32" eb="34">
      <t>キニュウ</t>
    </rPh>
    <phoneticPr fontId="2"/>
  </si>
  <si>
    <t>〇出発遅延等による営業時間延長や、外国人客への対応方針について記入してください。</t>
    <rPh sb="1" eb="3">
      <t>シュッパツ</t>
    </rPh>
    <rPh sb="3" eb="5">
      <t>チエン</t>
    </rPh>
    <rPh sb="5" eb="6">
      <t>トウ</t>
    </rPh>
    <rPh sb="9" eb="11">
      <t>エイギョウ</t>
    </rPh>
    <rPh sb="11" eb="13">
      <t>ジカン</t>
    </rPh>
    <rPh sb="13" eb="15">
      <t>エンチョウ</t>
    </rPh>
    <rPh sb="17" eb="19">
      <t>ガイコク</t>
    </rPh>
    <rPh sb="19" eb="20">
      <t>ジン</t>
    </rPh>
    <rPh sb="20" eb="21">
      <t>キャク</t>
    </rPh>
    <rPh sb="23" eb="25">
      <t>タイオウ</t>
    </rPh>
    <rPh sb="25" eb="27">
      <t>ホウシン</t>
    </rPh>
    <rPh sb="31" eb="33">
      <t>キニュウ</t>
    </rPh>
    <phoneticPr fontId="2"/>
  </si>
  <si>
    <t>4.損益予想</t>
    <rPh sb="2" eb="4">
      <t>ソンエキ</t>
    </rPh>
    <rPh sb="4" eb="6">
      <t>ヨソウ</t>
    </rPh>
    <phoneticPr fontId="2"/>
  </si>
  <si>
    <t>A.売上高(目標)</t>
    <rPh sb="2" eb="4">
      <t>ウリアゲ</t>
    </rPh>
    <rPh sb="4" eb="5">
      <t>ダカ</t>
    </rPh>
    <rPh sb="6" eb="8">
      <t>モクヒョウ</t>
    </rPh>
    <phoneticPr fontId="2"/>
  </si>
  <si>
    <t>B.売上原価</t>
    <rPh sb="2" eb="4">
      <t>ウリアゲ</t>
    </rPh>
    <rPh sb="4" eb="6">
      <t>ゲンカ</t>
    </rPh>
    <phoneticPr fontId="2"/>
  </si>
  <si>
    <t>C.売上総利益(A-B)</t>
    <rPh sb="2" eb="4">
      <t>ウリアゲ</t>
    </rPh>
    <rPh sb="4" eb="7">
      <t>ソウリエキ</t>
    </rPh>
    <phoneticPr fontId="2"/>
  </si>
  <si>
    <t>D.営業費用</t>
    <rPh sb="2" eb="4">
      <t>エイギョウ</t>
    </rPh>
    <rPh sb="4" eb="6">
      <t>ヒヨウ</t>
    </rPh>
    <phoneticPr fontId="2"/>
  </si>
  <si>
    <t>人件費</t>
    <rPh sb="0" eb="3">
      <t>ジンケンヒ</t>
    </rPh>
    <phoneticPr fontId="2"/>
  </si>
  <si>
    <t>賃料</t>
    <rPh sb="0" eb="2">
      <t>チンリョウ</t>
    </rPh>
    <phoneticPr fontId="2"/>
  </si>
  <si>
    <t>管理費</t>
    <rPh sb="0" eb="2">
      <t>カンリ</t>
    </rPh>
    <rPh sb="2" eb="3">
      <t>ヒ</t>
    </rPh>
    <phoneticPr fontId="2"/>
  </si>
  <si>
    <t>減価償却費</t>
    <rPh sb="0" eb="2">
      <t>ゲンカ</t>
    </rPh>
    <rPh sb="2" eb="4">
      <t>ショウキャク</t>
    </rPh>
    <rPh sb="4" eb="5">
      <t>ヒ</t>
    </rPh>
    <phoneticPr fontId="2"/>
  </si>
  <si>
    <t>支払利息</t>
    <rPh sb="0" eb="2">
      <t>シハライ</t>
    </rPh>
    <rPh sb="2" eb="4">
      <t>リソク</t>
    </rPh>
    <phoneticPr fontId="2"/>
  </si>
  <si>
    <t>その他費用</t>
    <rPh sb="2" eb="3">
      <t>ホカ</t>
    </rPh>
    <rPh sb="3" eb="5">
      <t>ヒヨウ</t>
    </rPh>
    <phoneticPr fontId="2"/>
  </si>
  <si>
    <t>A×歩合率</t>
    <rPh sb="2" eb="4">
      <t>ブアイ</t>
    </rPh>
    <rPh sb="4" eb="5">
      <t>リツ</t>
    </rPh>
    <phoneticPr fontId="2"/>
  </si>
  <si>
    <t>電気･水道･通話料</t>
    <rPh sb="0" eb="2">
      <t>デンキ</t>
    </rPh>
    <rPh sb="3" eb="5">
      <t>スイドウ</t>
    </rPh>
    <rPh sb="6" eb="9">
      <t>ツウワリョウ</t>
    </rPh>
    <phoneticPr fontId="2"/>
  </si>
  <si>
    <t>直接費</t>
    <rPh sb="0" eb="2">
      <t>チョクセツ</t>
    </rPh>
    <rPh sb="2" eb="3">
      <t>ヒ</t>
    </rPh>
    <phoneticPr fontId="2"/>
  </si>
  <si>
    <t>店舗設備･備品の減価償却費</t>
    <phoneticPr fontId="2"/>
  </si>
  <si>
    <t>店舗開設のための借入金の金利</t>
    <phoneticPr fontId="2"/>
  </si>
  <si>
    <t>上記以外の営業費</t>
    <rPh sb="0" eb="2">
      <t>ジョウキ</t>
    </rPh>
    <rPh sb="2" eb="4">
      <t>イガイ</t>
    </rPh>
    <rPh sb="5" eb="7">
      <t>エイギョウ</t>
    </rPh>
    <rPh sb="7" eb="8">
      <t>ヒ</t>
    </rPh>
    <phoneticPr fontId="2"/>
  </si>
  <si>
    <t>E.損益(C-D)</t>
    <rPh sb="2" eb="4">
      <t>ソンエキ</t>
    </rPh>
    <phoneticPr fontId="2"/>
  </si>
  <si>
    <t>第1年次(2026年度)</t>
    <rPh sb="0" eb="1">
      <t>ダイ</t>
    </rPh>
    <rPh sb="2" eb="4">
      <t>ネンジ</t>
    </rPh>
    <rPh sb="9" eb="11">
      <t>ネンド</t>
    </rPh>
    <phoneticPr fontId="2"/>
  </si>
  <si>
    <t>第2年次(2027年度)</t>
    <rPh sb="0" eb="1">
      <t>ダイ</t>
    </rPh>
    <rPh sb="2" eb="4">
      <t>ネンジ</t>
    </rPh>
    <rPh sb="9" eb="11">
      <t>ネンド</t>
    </rPh>
    <phoneticPr fontId="2"/>
  </si>
  <si>
    <t>第3年次(2028年度)</t>
    <rPh sb="0" eb="1">
      <t>ダイ</t>
    </rPh>
    <rPh sb="2" eb="4">
      <t>ネンジ</t>
    </rPh>
    <rPh sb="9" eb="11">
      <t>ネンド</t>
    </rPh>
    <phoneticPr fontId="2"/>
  </si>
  <si>
    <t>科目</t>
    <rPh sb="0" eb="2">
      <t>カモク</t>
    </rPh>
    <phoneticPr fontId="2"/>
  </si>
  <si>
    <t>第1年次　月平均売上高見込み</t>
    <rPh sb="0" eb="1">
      <t>ダイ</t>
    </rPh>
    <rPh sb="2" eb="4">
      <t>ネンジ</t>
    </rPh>
    <rPh sb="5" eb="8">
      <t>ツキヘイキン</t>
    </rPh>
    <rPh sb="8" eb="10">
      <t>ウリアゲ</t>
    </rPh>
    <rPh sb="10" eb="11">
      <t>ダカ</t>
    </rPh>
    <rPh sb="11" eb="13">
      <t>ミコ</t>
    </rPh>
    <phoneticPr fontId="2"/>
  </si>
  <si>
    <t>平均客単価</t>
    <rPh sb="0" eb="2">
      <t>ヘイキン</t>
    </rPh>
    <rPh sb="2" eb="5">
      <t>キャクタンカ</t>
    </rPh>
    <phoneticPr fontId="2"/>
  </si>
  <si>
    <t>×</t>
    <phoneticPr fontId="2"/>
  </si>
  <si>
    <t>客数</t>
    <rPh sb="0" eb="2">
      <t>キャクスウ</t>
    </rPh>
    <phoneticPr fontId="2"/>
  </si>
  <si>
    <t>＝</t>
    <phoneticPr fontId="2"/>
  </si>
  <si>
    <t>営業日数</t>
    <rPh sb="0" eb="2">
      <t>エイギョウ</t>
    </rPh>
    <rPh sb="2" eb="4">
      <t>ニッスウ</t>
    </rPh>
    <phoneticPr fontId="2"/>
  </si>
  <si>
    <t>商品名</t>
    <rPh sb="0" eb="3">
      <t>ショウヒンメイ</t>
    </rPh>
    <phoneticPr fontId="2"/>
  </si>
  <si>
    <t>想定単価</t>
    <rPh sb="0" eb="2">
      <t>ソウテイ</t>
    </rPh>
    <rPh sb="2" eb="4">
      <t>タンカ</t>
    </rPh>
    <phoneticPr fontId="2"/>
  </si>
  <si>
    <t>売上構成比</t>
    <rPh sb="0" eb="2">
      <t>ウリアゲ</t>
    </rPh>
    <rPh sb="2" eb="5">
      <t>コウセイヒ</t>
    </rPh>
    <phoneticPr fontId="2"/>
  </si>
  <si>
    <t>顧客ターゲット</t>
    <rPh sb="0" eb="2">
      <t>コキャク</t>
    </rPh>
    <phoneticPr fontId="2"/>
  </si>
  <si>
    <t>商品特徴</t>
    <rPh sb="0" eb="2">
      <t>ショウヒン</t>
    </rPh>
    <rPh sb="2" eb="4">
      <t>トクチョウ</t>
    </rPh>
    <phoneticPr fontId="2"/>
  </si>
  <si>
    <t>6.資金調達計画</t>
    <rPh sb="2" eb="4">
      <t>シキン</t>
    </rPh>
    <rPh sb="4" eb="6">
      <t>チョウタツ</t>
    </rPh>
    <rPh sb="6" eb="8">
      <t>ケイカク</t>
    </rPh>
    <phoneticPr fontId="2"/>
  </si>
  <si>
    <t>自己資金</t>
    <rPh sb="0" eb="2">
      <t>ジコ</t>
    </rPh>
    <rPh sb="2" eb="4">
      <t>シキン</t>
    </rPh>
    <phoneticPr fontId="2"/>
  </si>
  <si>
    <t>増資、資産売却等</t>
    <rPh sb="0" eb="2">
      <t>ゾウシ</t>
    </rPh>
    <rPh sb="3" eb="5">
      <t>シサン</t>
    </rPh>
    <rPh sb="5" eb="7">
      <t>バイキャク</t>
    </rPh>
    <rPh sb="7" eb="8">
      <t>トウ</t>
    </rPh>
    <phoneticPr fontId="2"/>
  </si>
  <si>
    <t>借入金</t>
    <rPh sb="0" eb="2">
      <t>カリイレ</t>
    </rPh>
    <rPh sb="2" eb="3">
      <t>キン</t>
    </rPh>
    <phoneticPr fontId="2"/>
  </si>
  <si>
    <t>その他</t>
    <rPh sb="2" eb="3">
      <t>タ</t>
    </rPh>
    <phoneticPr fontId="2"/>
  </si>
  <si>
    <t>合計</t>
    <rPh sb="0" eb="2">
      <t>ゴウケイ</t>
    </rPh>
    <phoneticPr fontId="2"/>
  </si>
  <si>
    <t>調達方法</t>
    <rPh sb="0" eb="2">
      <t>チョウタツ</t>
    </rPh>
    <rPh sb="2" eb="4">
      <t>ホウホウ</t>
    </rPh>
    <phoneticPr fontId="2"/>
  </si>
  <si>
    <t>使途</t>
    <rPh sb="0" eb="2">
      <t>シト</t>
    </rPh>
    <phoneticPr fontId="2"/>
  </si>
  <si>
    <t>敷金</t>
    <rPh sb="0" eb="2">
      <t>シキキン</t>
    </rPh>
    <phoneticPr fontId="2"/>
  </si>
  <si>
    <t>内装工事費</t>
    <rPh sb="0" eb="2">
      <t>ナイソウ</t>
    </rPh>
    <rPh sb="2" eb="4">
      <t>コウジ</t>
    </rPh>
    <rPh sb="4" eb="5">
      <t>ヒ</t>
    </rPh>
    <phoneticPr fontId="2"/>
  </si>
  <si>
    <t>什器、備品類</t>
    <rPh sb="0" eb="2">
      <t>ジュウキ</t>
    </rPh>
    <rPh sb="3" eb="5">
      <t>ビヒン</t>
    </rPh>
    <rPh sb="5" eb="6">
      <t>ルイ</t>
    </rPh>
    <phoneticPr fontId="2"/>
  </si>
  <si>
    <t>①空港内店舗の開業資金の調達方法及びその使途</t>
    <rPh sb="1" eb="3">
      <t>クウコウ</t>
    </rPh>
    <rPh sb="3" eb="4">
      <t>ナイ</t>
    </rPh>
    <rPh sb="4" eb="6">
      <t>テンポ</t>
    </rPh>
    <rPh sb="7" eb="9">
      <t>カイギョウ</t>
    </rPh>
    <rPh sb="9" eb="11">
      <t>シキン</t>
    </rPh>
    <rPh sb="12" eb="14">
      <t>チョウタツ</t>
    </rPh>
    <rPh sb="14" eb="16">
      <t>ホウホウ</t>
    </rPh>
    <rPh sb="16" eb="17">
      <t>オヨ</t>
    </rPh>
    <rPh sb="20" eb="22">
      <t>シト</t>
    </rPh>
    <phoneticPr fontId="2"/>
  </si>
  <si>
    <t>②借入先</t>
    <rPh sb="1" eb="3">
      <t>カリイレ</t>
    </rPh>
    <rPh sb="3" eb="4">
      <t>サキ</t>
    </rPh>
    <phoneticPr fontId="2"/>
  </si>
  <si>
    <t>借入先金融機関</t>
    <rPh sb="0" eb="2">
      <t>カリイレ</t>
    </rPh>
    <rPh sb="2" eb="3">
      <t>サキ</t>
    </rPh>
    <rPh sb="3" eb="5">
      <t>キンユウ</t>
    </rPh>
    <rPh sb="5" eb="7">
      <t>キカン</t>
    </rPh>
    <phoneticPr fontId="2"/>
  </si>
  <si>
    <t>金利</t>
    <rPh sb="0" eb="2">
      <t>キンリ</t>
    </rPh>
    <phoneticPr fontId="2"/>
  </si>
  <si>
    <t>〇借入金残高がある場合</t>
    <rPh sb="1" eb="3">
      <t>カリイレ</t>
    </rPh>
    <rPh sb="3" eb="4">
      <t>キン</t>
    </rPh>
    <rPh sb="4" eb="6">
      <t>ザンダカ</t>
    </rPh>
    <rPh sb="9" eb="11">
      <t>バアイ</t>
    </rPh>
    <phoneticPr fontId="2"/>
  </si>
  <si>
    <t>②2026年4月1日以降の入居希望に伴い、新規で借り入れる予定の金額の有無</t>
    <rPh sb="5" eb="6">
      <t>ネン</t>
    </rPh>
    <rPh sb="7" eb="8">
      <t>ガツ</t>
    </rPh>
    <rPh sb="9" eb="10">
      <t>ニチ</t>
    </rPh>
    <rPh sb="10" eb="12">
      <t>イコウ</t>
    </rPh>
    <rPh sb="13" eb="15">
      <t>ニュウキョ</t>
    </rPh>
    <rPh sb="15" eb="17">
      <t>キボウ</t>
    </rPh>
    <rPh sb="18" eb="19">
      <t>トモナ</t>
    </rPh>
    <rPh sb="21" eb="23">
      <t>シンキ</t>
    </rPh>
    <rPh sb="24" eb="25">
      <t>カ</t>
    </rPh>
    <rPh sb="26" eb="27">
      <t>イ</t>
    </rPh>
    <rPh sb="29" eb="31">
      <t>ヨテイ</t>
    </rPh>
    <rPh sb="32" eb="34">
      <t>キンガク</t>
    </rPh>
    <rPh sb="35" eb="37">
      <t>ウム</t>
    </rPh>
    <phoneticPr fontId="2"/>
  </si>
  <si>
    <t>什器、備品類の更新</t>
    <rPh sb="0" eb="2">
      <t>ジュウキ</t>
    </rPh>
    <rPh sb="3" eb="5">
      <t>ビヒン</t>
    </rPh>
    <rPh sb="5" eb="6">
      <t>ルイ</t>
    </rPh>
    <rPh sb="7" eb="9">
      <t>コウシン</t>
    </rPh>
    <phoneticPr fontId="2"/>
  </si>
  <si>
    <t>借入予定の金額合計</t>
    <rPh sb="0" eb="2">
      <t>カリイレ</t>
    </rPh>
    <rPh sb="2" eb="4">
      <t>ヨテイ</t>
    </rPh>
    <rPh sb="5" eb="7">
      <t>キンガク</t>
    </rPh>
    <rPh sb="7" eb="9">
      <t>ゴウケイ</t>
    </rPh>
    <phoneticPr fontId="2"/>
  </si>
  <si>
    <t>7.開店までのスケジュール</t>
    <rPh sb="2" eb="4">
      <t>カイテン</t>
    </rPh>
    <phoneticPr fontId="2"/>
  </si>
  <si>
    <t>(様式5)</t>
    <rPh sb="1" eb="3">
      <t>ヨウシキ</t>
    </rPh>
    <phoneticPr fontId="2"/>
  </si>
  <si>
    <t>年</t>
    <rPh sb="0" eb="1">
      <t>ネン</t>
    </rPh>
    <phoneticPr fontId="2"/>
  </si>
  <si>
    <t>月</t>
    <rPh sb="0" eb="1">
      <t>ガツ</t>
    </rPh>
    <phoneticPr fontId="2"/>
  </si>
  <si>
    <t>日</t>
    <rPh sb="0" eb="1">
      <t>ニチ</t>
    </rPh>
    <phoneticPr fontId="2"/>
  </si>
  <si>
    <t>平米</t>
    <rPh sb="0" eb="2">
      <t>ヘイベイ</t>
    </rPh>
    <phoneticPr fontId="2"/>
  </si>
  <si>
    <t>3,600円×契約面積×12か月</t>
    <rPh sb="5" eb="6">
      <t>エン</t>
    </rPh>
    <rPh sb="7" eb="9">
      <t>ケイヤク</t>
    </rPh>
    <rPh sb="9" eb="11">
      <t>メンセキ</t>
    </rPh>
    <rPh sb="15" eb="16">
      <t>ゲツ</t>
    </rPh>
    <phoneticPr fontId="2"/>
  </si>
  <si>
    <t>物販店</t>
    <rPh sb="0" eb="3">
      <t>ブッパンテン</t>
    </rPh>
    <phoneticPr fontId="2"/>
  </si>
  <si>
    <t>飲食店</t>
    <rPh sb="0" eb="2">
      <t>インショク</t>
    </rPh>
    <rPh sb="2" eb="3">
      <t>テン</t>
    </rPh>
    <phoneticPr fontId="2"/>
  </si>
  <si>
    <t>サービス店</t>
    <rPh sb="4" eb="5">
      <t>テン</t>
    </rPh>
    <phoneticPr fontId="2"/>
  </si>
  <si>
    <t>N-001</t>
    <phoneticPr fontId="2"/>
  </si>
  <si>
    <t>N-002</t>
    <phoneticPr fontId="2"/>
  </si>
  <si>
    <t>N-003</t>
  </si>
  <si>
    <t>N-004</t>
  </si>
  <si>
    <t>N-005</t>
  </si>
  <si>
    <t>N-006</t>
  </si>
  <si>
    <t>N-007</t>
  </si>
  <si>
    <t>N-008</t>
  </si>
  <si>
    <t>N-009</t>
  </si>
  <si>
    <t>S-001</t>
    <phoneticPr fontId="2"/>
  </si>
  <si>
    <t>S-002</t>
  </si>
  <si>
    <t>S-003</t>
  </si>
  <si>
    <t>S-004</t>
  </si>
  <si>
    <t>S-005</t>
  </si>
  <si>
    <t>S-006</t>
  </si>
  <si>
    <t>S-007</t>
  </si>
  <si>
    <t>S-008</t>
  </si>
  <si>
    <t>S-009</t>
  </si>
  <si>
    <t>S-010</t>
  </si>
  <si>
    <t>①菓子類</t>
    <rPh sb="1" eb="4">
      <t>カシルイ</t>
    </rPh>
    <phoneticPr fontId="2"/>
  </si>
  <si>
    <t>②加工食品類</t>
    <rPh sb="1" eb="3">
      <t>カコウ</t>
    </rPh>
    <rPh sb="3" eb="5">
      <t>ショクヒン</t>
    </rPh>
    <rPh sb="5" eb="6">
      <t>ルイ</t>
    </rPh>
    <phoneticPr fontId="2"/>
  </si>
  <si>
    <t>③生鮮食品類</t>
    <rPh sb="1" eb="3">
      <t>セイセン</t>
    </rPh>
    <rPh sb="3" eb="5">
      <t>ショクヒン</t>
    </rPh>
    <rPh sb="5" eb="6">
      <t>ルイ</t>
    </rPh>
    <phoneticPr fontId="2"/>
  </si>
  <si>
    <t>④酒類</t>
    <rPh sb="1" eb="2">
      <t>サケ</t>
    </rPh>
    <rPh sb="2" eb="3">
      <t>ルイ</t>
    </rPh>
    <phoneticPr fontId="2"/>
  </si>
  <si>
    <t>⑤飲料類</t>
    <rPh sb="1" eb="3">
      <t>インリョウ</t>
    </rPh>
    <rPh sb="3" eb="4">
      <t>ルイ</t>
    </rPh>
    <phoneticPr fontId="2"/>
  </si>
  <si>
    <t>⑥宝飾</t>
    <rPh sb="1" eb="3">
      <t>ホウショク</t>
    </rPh>
    <phoneticPr fontId="2"/>
  </si>
  <si>
    <t>⑦工芸</t>
    <rPh sb="1" eb="3">
      <t>コウゲイ</t>
    </rPh>
    <phoneticPr fontId="2"/>
  </si>
  <si>
    <t>⑧雑貨類</t>
    <rPh sb="1" eb="3">
      <t>ザッカ</t>
    </rPh>
    <rPh sb="3" eb="4">
      <t>ルイ</t>
    </rPh>
    <phoneticPr fontId="2"/>
  </si>
  <si>
    <t>⑨服飾類</t>
    <rPh sb="1" eb="3">
      <t>フクショク</t>
    </rPh>
    <rPh sb="3" eb="4">
      <t>ルイ</t>
    </rPh>
    <phoneticPr fontId="2"/>
  </si>
  <si>
    <t>⑩竹富町特産品</t>
    <rPh sb="1" eb="4">
      <t>タケトミチョウ</t>
    </rPh>
    <rPh sb="4" eb="7">
      <t>トクサンヒン</t>
    </rPh>
    <phoneticPr fontId="2"/>
  </si>
  <si>
    <t>⑪与那国町特産品</t>
    <rPh sb="1" eb="5">
      <t>ヨナグニチョウ</t>
    </rPh>
    <rPh sb="5" eb="8">
      <t>トクサンヒン</t>
    </rPh>
    <phoneticPr fontId="2"/>
  </si>
  <si>
    <t>⑫その他</t>
    <rPh sb="3" eb="4">
      <t>タ</t>
    </rPh>
    <phoneticPr fontId="2"/>
  </si>
  <si>
    <t>出店希望業態</t>
    <rPh sb="0" eb="2">
      <t>シュッテン</t>
    </rPh>
    <rPh sb="2" eb="4">
      <t>キボウ</t>
    </rPh>
    <rPh sb="4" eb="6">
      <t>ギョウタイ</t>
    </rPh>
    <phoneticPr fontId="2"/>
  </si>
  <si>
    <t>業態</t>
    <rPh sb="0" eb="2">
      <t>ギョウタイ</t>
    </rPh>
    <phoneticPr fontId="2"/>
  </si>
  <si>
    <t>物販区画</t>
    <rPh sb="0" eb="2">
      <t>ブッパン</t>
    </rPh>
    <rPh sb="2" eb="4">
      <t>クカク</t>
    </rPh>
    <phoneticPr fontId="2"/>
  </si>
  <si>
    <t>飲食区画</t>
    <rPh sb="0" eb="2">
      <t>インショク</t>
    </rPh>
    <rPh sb="2" eb="4">
      <t>クカク</t>
    </rPh>
    <phoneticPr fontId="2"/>
  </si>
  <si>
    <t>N-101</t>
    <phoneticPr fontId="2"/>
  </si>
  <si>
    <t>N-102</t>
    <phoneticPr fontId="2"/>
  </si>
  <si>
    <t>N-103</t>
    <phoneticPr fontId="2"/>
  </si>
  <si>
    <t>S-101</t>
    <phoneticPr fontId="2"/>
  </si>
  <si>
    <t>物販面積</t>
    <rPh sb="0" eb="2">
      <t>ブッパン</t>
    </rPh>
    <rPh sb="2" eb="4">
      <t>メンセキ</t>
    </rPh>
    <phoneticPr fontId="2"/>
  </si>
  <si>
    <t>飲食面積</t>
    <rPh sb="0" eb="2">
      <t>インショク</t>
    </rPh>
    <rPh sb="2" eb="4">
      <t>メンセキ</t>
    </rPh>
    <phoneticPr fontId="2"/>
  </si>
  <si>
    <t>2F-001</t>
    <phoneticPr fontId="2"/>
  </si>
  <si>
    <t>サービス区画</t>
    <rPh sb="4" eb="6">
      <t>クカク</t>
    </rPh>
    <phoneticPr fontId="2"/>
  </si>
  <si>
    <t>サービス面積</t>
    <rPh sb="4" eb="6">
      <t>メンセキ</t>
    </rPh>
    <phoneticPr fontId="2"/>
  </si>
  <si>
    <t>軽飲食</t>
    <rPh sb="0" eb="1">
      <t>ケイ</t>
    </rPh>
    <rPh sb="1" eb="3">
      <t>インショク</t>
    </rPh>
    <phoneticPr fontId="2"/>
  </si>
  <si>
    <t>重飲食</t>
    <rPh sb="0" eb="1">
      <t>ジュウ</t>
    </rPh>
    <rPh sb="1" eb="3">
      <t>インショク</t>
    </rPh>
    <phoneticPr fontId="2"/>
  </si>
  <si>
    <t>文字カウント</t>
    <rPh sb="0" eb="2">
      <t>モジ</t>
    </rPh>
    <phoneticPr fontId="2"/>
  </si>
  <si>
    <t>〇リニューアル改装等検討している場合、営業休止見込みとなる期間を具体的に記入してください。</t>
    <rPh sb="7" eb="9">
      <t>カイソウ</t>
    </rPh>
    <rPh sb="9" eb="10">
      <t>トウ</t>
    </rPh>
    <rPh sb="10" eb="12">
      <t>ケントウ</t>
    </rPh>
    <rPh sb="16" eb="18">
      <t>バアイ</t>
    </rPh>
    <rPh sb="19" eb="21">
      <t>エイギョウ</t>
    </rPh>
    <rPh sb="21" eb="23">
      <t>キュウシ</t>
    </rPh>
    <rPh sb="23" eb="25">
      <t>ミコ</t>
    </rPh>
    <rPh sb="29" eb="31">
      <t>キカン</t>
    </rPh>
    <rPh sb="32" eb="35">
      <t>グタイテキ</t>
    </rPh>
    <rPh sb="36" eb="38">
      <t>キニュウ</t>
    </rPh>
    <phoneticPr fontId="2"/>
  </si>
  <si>
    <t>マッサージ</t>
    <phoneticPr fontId="2"/>
  </si>
  <si>
    <t>ネイルサロン</t>
    <phoneticPr fontId="2"/>
  </si>
  <si>
    <t>理容室</t>
    <rPh sb="0" eb="2">
      <t>リヨウ</t>
    </rPh>
    <rPh sb="2" eb="3">
      <t>シツ</t>
    </rPh>
    <phoneticPr fontId="2"/>
  </si>
  <si>
    <t>美容室</t>
    <rPh sb="0" eb="3">
      <t>ビヨウシツ</t>
    </rPh>
    <phoneticPr fontId="2"/>
  </si>
  <si>
    <t>その他</t>
    <rPh sb="2" eb="3">
      <t>ホカ</t>
    </rPh>
    <phoneticPr fontId="2"/>
  </si>
  <si>
    <t>〇借り入れる予定がある場合</t>
    <rPh sb="1" eb="2">
      <t>カ</t>
    </rPh>
    <rPh sb="3" eb="4">
      <t>イ</t>
    </rPh>
    <rPh sb="6" eb="8">
      <t>ヨテイ</t>
    </rPh>
    <rPh sb="11" eb="13">
      <t>バアイ</t>
    </rPh>
    <phoneticPr fontId="2"/>
  </si>
  <si>
    <t>①法人全体で長期･短期を問わず、借入金残高はありますか？</t>
    <rPh sb="1" eb="3">
      <t>ホウジン</t>
    </rPh>
    <rPh sb="3" eb="5">
      <t>ゼンタイ</t>
    </rPh>
    <rPh sb="6" eb="8">
      <t>チョウキ</t>
    </rPh>
    <rPh sb="9" eb="11">
      <t>タンキ</t>
    </rPh>
    <rPh sb="12" eb="13">
      <t>ト</t>
    </rPh>
    <rPh sb="16" eb="18">
      <t>カリイレ</t>
    </rPh>
    <rPh sb="18" eb="19">
      <t>キン</t>
    </rPh>
    <rPh sb="19" eb="21">
      <t>ザンダカ</t>
    </rPh>
    <phoneticPr fontId="2"/>
  </si>
  <si>
    <t>〇借入金残高がある場合、全て記載してください。</t>
    <rPh sb="1" eb="3">
      <t>カリイレ</t>
    </rPh>
    <rPh sb="3" eb="4">
      <t>キン</t>
    </rPh>
    <rPh sb="4" eb="6">
      <t>ザンダカ</t>
    </rPh>
    <rPh sb="9" eb="11">
      <t>バアイ</t>
    </rPh>
    <rPh sb="12" eb="13">
      <t>スベ</t>
    </rPh>
    <rPh sb="14" eb="16">
      <t>キサイ</t>
    </rPh>
    <phoneticPr fontId="2"/>
  </si>
  <si>
    <t>①2025年4月1日現在、空港店舗を開業するにあたって過去に借り入れた借入金残高の有無</t>
    <rPh sb="5" eb="6">
      <t>ネン</t>
    </rPh>
    <rPh sb="7" eb="8">
      <t>ガツ</t>
    </rPh>
    <rPh sb="9" eb="10">
      <t>ニチ</t>
    </rPh>
    <rPh sb="10" eb="12">
      <t>ゲンザイ</t>
    </rPh>
    <rPh sb="13" eb="15">
      <t>クウコウ</t>
    </rPh>
    <rPh sb="15" eb="17">
      <t>テンポ</t>
    </rPh>
    <rPh sb="18" eb="20">
      <t>カイギョウ</t>
    </rPh>
    <rPh sb="27" eb="29">
      <t>カコ</t>
    </rPh>
    <rPh sb="30" eb="31">
      <t>カ</t>
    </rPh>
    <rPh sb="32" eb="33">
      <t>イ</t>
    </rPh>
    <rPh sb="35" eb="37">
      <t>カリイレ</t>
    </rPh>
    <rPh sb="37" eb="38">
      <t>キン</t>
    </rPh>
    <rPh sb="38" eb="40">
      <t>ザンダカ</t>
    </rPh>
    <rPh sb="41" eb="43">
      <t>ウム</t>
    </rPh>
    <phoneticPr fontId="2"/>
  </si>
  <si>
    <t>改装等内装工事費</t>
    <rPh sb="0" eb="2">
      <t>カイソウ</t>
    </rPh>
    <rPh sb="2" eb="3">
      <t>トウ</t>
    </rPh>
    <rPh sb="3" eb="5">
      <t>ナイソウ</t>
    </rPh>
    <rPh sb="5" eb="7">
      <t>コウジ</t>
    </rPh>
    <rPh sb="7" eb="8">
      <t>ヒ</t>
    </rPh>
    <phoneticPr fontId="2"/>
  </si>
  <si>
    <t>①2025年4月1日現在、実際に運営している店舗数を記載してください。</t>
    <rPh sb="5" eb="6">
      <t>ネン</t>
    </rPh>
    <rPh sb="7" eb="8">
      <t>ガツ</t>
    </rPh>
    <rPh sb="8" eb="10">
      <t>ツイタチ</t>
    </rPh>
    <rPh sb="10" eb="12">
      <t>ゲンザイ</t>
    </rPh>
    <rPh sb="13" eb="15">
      <t>ジッサイ</t>
    </rPh>
    <rPh sb="16" eb="18">
      <t>ウンエイ</t>
    </rPh>
    <rPh sb="22" eb="24">
      <t>テンポ</t>
    </rPh>
    <rPh sb="24" eb="25">
      <t>スウ</t>
    </rPh>
    <rPh sb="26" eb="28">
      <t>キサイ</t>
    </rPh>
    <phoneticPr fontId="2"/>
  </si>
  <si>
    <t>物販混合店</t>
    <rPh sb="0" eb="2">
      <t>ブッパン</t>
    </rPh>
    <rPh sb="2" eb="4">
      <t>コンゴウ</t>
    </rPh>
    <rPh sb="4" eb="5">
      <t>テン</t>
    </rPh>
    <phoneticPr fontId="2"/>
  </si>
  <si>
    <t>N-002・N-003</t>
    <phoneticPr fontId="2"/>
  </si>
  <si>
    <t>N-004・N-005、N-009</t>
    <phoneticPr fontId="2"/>
  </si>
  <si>
    <t>N-006</t>
    <phoneticPr fontId="2"/>
  </si>
  <si>
    <t>N-007</t>
    <phoneticPr fontId="2"/>
  </si>
  <si>
    <t>N-008</t>
    <phoneticPr fontId="2"/>
  </si>
  <si>
    <t>S-002</t>
    <phoneticPr fontId="2"/>
  </si>
  <si>
    <t>S-003</t>
    <phoneticPr fontId="2"/>
  </si>
  <si>
    <t>S-004</t>
    <phoneticPr fontId="2"/>
  </si>
  <si>
    <t>S-005</t>
    <phoneticPr fontId="2"/>
  </si>
  <si>
    <t>S-006・S-010</t>
    <phoneticPr fontId="2"/>
  </si>
  <si>
    <t>S-007</t>
    <phoneticPr fontId="2"/>
  </si>
  <si>
    <t>S-008</t>
    <phoneticPr fontId="2"/>
  </si>
  <si>
    <t>S-009</t>
    <phoneticPr fontId="2"/>
  </si>
  <si>
    <t>物販店区画2</t>
    <rPh sb="0" eb="3">
      <t>ブッパンテン</t>
    </rPh>
    <rPh sb="3" eb="5">
      <t>クカク</t>
    </rPh>
    <phoneticPr fontId="2"/>
  </si>
  <si>
    <t>従業員数</t>
    <rPh sb="0" eb="3">
      <t>ジュウギョウイン</t>
    </rPh>
    <rPh sb="3" eb="4">
      <t>スウ</t>
    </rPh>
    <phoneticPr fontId="2"/>
  </si>
  <si>
    <t>(正規)</t>
    <rPh sb="1" eb="3">
      <t>セイキ</t>
    </rPh>
    <phoneticPr fontId="2"/>
  </si>
  <si>
    <t>(非正規)</t>
    <rPh sb="1" eb="2">
      <t>ヒ</t>
    </rPh>
    <rPh sb="2" eb="4">
      <t>セイキ</t>
    </rPh>
    <phoneticPr fontId="2"/>
  </si>
  <si>
    <t>株主</t>
    <rPh sb="0" eb="2">
      <t>カブヌシ</t>
    </rPh>
    <phoneticPr fontId="2"/>
  </si>
  <si>
    <t>〇6店舗目</t>
    <rPh sb="2" eb="4">
      <t>テンポ</t>
    </rPh>
    <rPh sb="4" eb="5">
      <t>メ</t>
    </rPh>
    <phoneticPr fontId="2"/>
  </si>
  <si>
    <t>〇7店舗目</t>
    <rPh sb="2" eb="4">
      <t>テンポ</t>
    </rPh>
    <rPh sb="4" eb="5">
      <t>メ</t>
    </rPh>
    <phoneticPr fontId="2"/>
  </si>
  <si>
    <t>〇8店舗目</t>
    <rPh sb="2" eb="4">
      <t>テンポ</t>
    </rPh>
    <rPh sb="4" eb="5">
      <t>メ</t>
    </rPh>
    <phoneticPr fontId="2"/>
  </si>
  <si>
    <t>〇9店舗目</t>
    <rPh sb="2" eb="4">
      <t>テンポ</t>
    </rPh>
    <rPh sb="4" eb="5">
      <t>メ</t>
    </rPh>
    <phoneticPr fontId="2"/>
  </si>
  <si>
    <t>〇10店舗目</t>
    <rPh sb="3" eb="5">
      <t>テンポ</t>
    </rPh>
    <rPh sb="5" eb="6">
      <t>メ</t>
    </rPh>
    <phoneticPr fontId="2"/>
  </si>
  <si>
    <t>構成比</t>
    <rPh sb="0" eb="3">
      <t>コウセイヒ</t>
    </rPh>
    <phoneticPr fontId="2"/>
  </si>
  <si>
    <t>仕入先名</t>
    <rPh sb="0" eb="3">
      <t>シイレサキ</t>
    </rPh>
    <rPh sb="3" eb="4">
      <t>メイ</t>
    </rPh>
    <phoneticPr fontId="2"/>
  </si>
  <si>
    <t>(主力商品及びサービスの詳細)</t>
    <rPh sb="1" eb="3">
      <t>シュリョク</t>
    </rPh>
    <rPh sb="3" eb="5">
      <t>ショウヒン</t>
    </rPh>
    <rPh sb="5" eb="6">
      <t>オヨ</t>
    </rPh>
    <rPh sb="12" eb="14">
      <t>ショウサイ</t>
    </rPh>
    <phoneticPr fontId="2"/>
  </si>
  <si>
    <t>〇主要な仕入先の詳細</t>
    <rPh sb="1" eb="3">
      <t>シュヨウ</t>
    </rPh>
    <rPh sb="4" eb="7">
      <t>シイレサキ</t>
    </rPh>
    <rPh sb="8" eb="10">
      <t>ショウサイ</t>
    </rPh>
    <phoneticPr fontId="2"/>
  </si>
  <si>
    <t>〇主力商品及びサービスの内訳</t>
    <rPh sb="1" eb="3">
      <t>シュリョク</t>
    </rPh>
    <rPh sb="3" eb="5">
      <t>ショウヒン</t>
    </rPh>
    <rPh sb="5" eb="6">
      <t>オヨ</t>
    </rPh>
    <rPh sb="12" eb="14">
      <t>ウチワケ</t>
    </rPh>
    <phoneticPr fontId="2"/>
  </si>
  <si>
    <t>品目</t>
    <rPh sb="0" eb="2">
      <t>ヒンモク</t>
    </rPh>
    <phoneticPr fontId="2"/>
  </si>
  <si>
    <t>月</t>
    <rPh sb="0" eb="1">
      <t>ツキ</t>
    </rPh>
    <phoneticPr fontId="2"/>
  </si>
  <si>
    <t>〇出店にあたってのセールスポイント、他社との違いや取組み事項、八重山の経済・産業の活性化・育成に寄与できる点を記入してください。</t>
    <rPh sb="1" eb="3">
      <t>シュッテン</t>
    </rPh>
    <rPh sb="18" eb="20">
      <t>タシャ</t>
    </rPh>
    <rPh sb="22" eb="23">
      <t>チガ</t>
    </rPh>
    <rPh sb="25" eb="27">
      <t>トリク</t>
    </rPh>
    <rPh sb="28" eb="30">
      <t>ジコウ</t>
    </rPh>
    <rPh sb="31" eb="34">
      <t>ヤエヤマ</t>
    </rPh>
    <rPh sb="35" eb="37">
      <t>ケイザイ</t>
    </rPh>
    <rPh sb="38" eb="40">
      <t>サンギョウ</t>
    </rPh>
    <rPh sb="41" eb="44">
      <t>カッセイカ</t>
    </rPh>
    <rPh sb="45" eb="47">
      <t>イクセイ</t>
    </rPh>
    <rPh sb="48" eb="50">
      <t>キヨ</t>
    </rPh>
    <rPh sb="53" eb="54">
      <t>テン</t>
    </rPh>
    <rPh sb="55" eb="57">
      <t>キニュウ</t>
    </rPh>
    <phoneticPr fontId="2"/>
  </si>
  <si>
    <t>〇計画している空港限定品･メニューなど、オリジナル商品の開発に対する取り組みについて記入してください。</t>
    <rPh sb="1" eb="3">
      <t>ケイカク</t>
    </rPh>
    <rPh sb="7" eb="9">
      <t>クウコウ</t>
    </rPh>
    <rPh sb="9" eb="11">
      <t>ゲンテイ</t>
    </rPh>
    <rPh sb="11" eb="12">
      <t>ヒン</t>
    </rPh>
    <rPh sb="25" eb="27">
      <t>ショウヒン</t>
    </rPh>
    <rPh sb="28" eb="30">
      <t>カイハツ</t>
    </rPh>
    <rPh sb="31" eb="32">
      <t>タイ</t>
    </rPh>
    <rPh sb="34" eb="35">
      <t>ト</t>
    </rPh>
    <rPh sb="36" eb="37">
      <t>ク</t>
    </rPh>
    <rPh sb="42" eb="44">
      <t>キニュウ</t>
    </rPh>
    <phoneticPr fontId="2"/>
  </si>
  <si>
    <t>〇従業員の教育方針や従業員の人手不足対策への取り組みについて記入してください。</t>
    <rPh sb="1" eb="4">
      <t>ジュウギョウイン</t>
    </rPh>
    <rPh sb="5" eb="7">
      <t>キョウイク</t>
    </rPh>
    <rPh sb="7" eb="9">
      <t>ホウシン</t>
    </rPh>
    <rPh sb="10" eb="13">
      <t>ジュウギョウイン</t>
    </rPh>
    <rPh sb="14" eb="15">
      <t>ヒト</t>
    </rPh>
    <rPh sb="15" eb="16">
      <t>テ</t>
    </rPh>
    <rPh sb="16" eb="18">
      <t>フソク</t>
    </rPh>
    <rPh sb="18" eb="20">
      <t>タイサク</t>
    </rPh>
    <rPh sb="22" eb="23">
      <t>ト</t>
    </rPh>
    <rPh sb="24" eb="25">
      <t>ク</t>
    </rPh>
    <rPh sb="30" eb="32">
      <t>キニュウ</t>
    </rPh>
    <phoneticPr fontId="2"/>
  </si>
  <si>
    <t>5.提供予定の商品･サービス計画(売上構成比が高い順に記載)</t>
    <rPh sb="2" eb="4">
      <t>テイキョウ</t>
    </rPh>
    <rPh sb="4" eb="6">
      <t>ヨテイ</t>
    </rPh>
    <rPh sb="7" eb="9">
      <t>ショウヒン</t>
    </rPh>
    <rPh sb="14" eb="16">
      <t>ケイカク</t>
    </rPh>
    <rPh sb="17" eb="19">
      <t>ウリアゲ</t>
    </rPh>
    <rPh sb="19" eb="22">
      <t>コウセイヒ</t>
    </rPh>
    <rPh sb="23" eb="24">
      <t>タカ</t>
    </rPh>
    <rPh sb="25" eb="26">
      <t>ジュン</t>
    </rPh>
    <rPh sb="27" eb="29">
      <t>キサイ</t>
    </rPh>
    <phoneticPr fontId="2"/>
  </si>
  <si>
    <t>〇開店に要する準備期間(什器の調達･制作等から、工事開始、商品陳列、開店まで想定している期間)を具体的に記入してください。</t>
    <rPh sb="1" eb="3">
      <t>カイテン</t>
    </rPh>
    <rPh sb="4" eb="5">
      <t>ヨウ</t>
    </rPh>
    <rPh sb="7" eb="9">
      <t>ジュンビ</t>
    </rPh>
    <rPh sb="9" eb="11">
      <t>キカン</t>
    </rPh>
    <rPh sb="12" eb="14">
      <t>ジュウキ</t>
    </rPh>
    <rPh sb="15" eb="17">
      <t>チョウタツ</t>
    </rPh>
    <rPh sb="18" eb="20">
      <t>セイサク</t>
    </rPh>
    <rPh sb="20" eb="21">
      <t>トウ</t>
    </rPh>
    <rPh sb="24" eb="26">
      <t>コウジ</t>
    </rPh>
    <rPh sb="26" eb="28">
      <t>カイシ</t>
    </rPh>
    <rPh sb="29" eb="31">
      <t>ショウヒン</t>
    </rPh>
    <rPh sb="31" eb="33">
      <t>チンレツ</t>
    </rPh>
    <rPh sb="34" eb="36">
      <t>カイテン</t>
    </rPh>
    <rPh sb="38" eb="40">
      <t>ソウテイ</t>
    </rPh>
    <rPh sb="44" eb="46">
      <t>キカン</t>
    </rPh>
    <rPh sb="48" eb="51">
      <t>グタイテキ</t>
    </rPh>
    <rPh sb="52" eb="54">
      <t>キニュウ</t>
    </rPh>
    <phoneticPr fontId="2"/>
  </si>
  <si>
    <t>借入日</t>
    <rPh sb="0" eb="2">
      <t>カリイレ</t>
    </rPh>
    <rPh sb="2" eb="3">
      <t>ビ</t>
    </rPh>
    <phoneticPr fontId="2"/>
  </si>
  <si>
    <t>最終償還予定日</t>
    <rPh sb="0" eb="2">
      <t>サイシュウ</t>
    </rPh>
    <rPh sb="2" eb="4">
      <t>ショウカン</t>
    </rPh>
    <rPh sb="4" eb="6">
      <t>ヨテイ</t>
    </rPh>
    <rPh sb="6" eb="7">
      <t>ビ</t>
    </rPh>
    <phoneticPr fontId="2"/>
  </si>
  <si>
    <t>当初借入額</t>
    <rPh sb="0" eb="2">
      <t>トウショ</t>
    </rPh>
    <rPh sb="2" eb="4">
      <t>カリイレ</t>
    </rPh>
    <rPh sb="4" eb="5">
      <t>ガク</t>
    </rPh>
    <phoneticPr fontId="2"/>
  </si>
  <si>
    <t>残高</t>
    <rPh sb="0" eb="2">
      <t>ザンダカ</t>
    </rPh>
    <phoneticPr fontId="2"/>
  </si>
  <si>
    <t>利息</t>
    <rPh sb="0" eb="2">
      <t>リソク</t>
    </rPh>
    <phoneticPr fontId="2"/>
  </si>
  <si>
    <t>-</t>
    <phoneticPr fontId="2"/>
  </si>
  <si>
    <t>返済額合計</t>
    <rPh sb="0" eb="2">
      <t>ヘンサイ</t>
    </rPh>
    <rPh sb="2" eb="3">
      <t>ガク</t>
    </rPh>
    <rPh sb="3" eb="5">
      <t>ゴウケイ</t>
    </rPh>
    <phoneticPr fontId="2"/>
  </si>
  <si>
    <t>返済残高合計</t>
    <rPh sb="0" eb="2">
      <t>ヘンサイ</t>
    </rPh>
    <rPh sb="2" eb="4">
      <t>ザンダカ</t>
    </rPh>
    <rPh sb="4" eb="6">
      <t>ゴウケイ</t>
    </rPh>
    <phoneticPr fontId="2"/>
  </si>
  <si>
    <t>8.借入金明細</t>
    <rPh sb="2" eb="4">
      <t>カリイレ</t>
    </rPh>
    <rPh sb="4" eb="5">
      <t>キン</t>
    </rPh>
    <rPh sb="5" eb="7">
      <t>メイサイ</t>
    </rPh>
    <phoneticPr fontId="2"/>
  </si>
  <si>
    <t>〇提出書類の作成にあたって、以下の内容に留意して作成くださいますようお願い申し上げます。</t>
    <rPh sb="1" eb="3">
      <t>テイシュツ</t>
    </rPh>
    <rPh sb="3" eb="5">
      <t>ショルイ</t>
    </rPh>
    <rPh sb="6" eb="8">
      <t>サクセイ</t>
    </rPh>
    <rPh sb="14" eb="16">
      <t>イカ</t>
    </rPh>
    <rPh sb="17" eb="19">
      <t>ナイヨウ</t>
    </rPh>
    <rPh sb="20" eb="22">
      <t>リュウイ</t>
    </rPh>
    <rPh sb="24" eb="26">
      <t>サクセイ</t>
    </rPh>
    <rPh sb="35" eb="36">
      <t>ネガ</t>
    </rPh>
    <rPh sb="37" eb="38">
      <t>モウ</t>
    </rPh>
    <rPh sb="39" eb="40">
      <t>ア</t>
    </rPh>
    <phoneticPr fontId="2"/>
  </si>
  <si>
    <t>薄オレンジ色の網掛けがあるセルは全て入力する必要があるセルです。</t>
    <rPh sb="0" eb="1">
      <t>ウス</t>
    </rPh>
    <rPh sb="5" eb="6">
      <t>イロ</t>
    </rPh>
    <rPh sb="7" eb="9">
      <t>アミカ</t>
    </rPh>
    <rPh sb="16" eb="17">
      <t>スベ</t>
    </rPh>
    <rPh sb="18" eb="20">
      <t>ニュウリョク</t>
    </rPh>
    <rPh sb="22" eb="24">
      <t>ヒツヨウ</t>
    </rPh>
    <phoneticPr fontId="2"/>
  </si>
  <si>
    <t>1.</t>
    <phoneticPr fontId="2"/>
  </si>
  <si>
    <t>2.</t>
    <phoneticPr fontId="2"/>
  </si>
  <si>
    <t>3.</t>
    <phoneticPr fontId="2"/>
  </si>
  <si>
    <t>ドロップダウンリストが設定されているセルについては、該当するものをリストから選択してください。</t>
    <rPh sb="11" eb="13">
      <t>セッテイ</t>
    </rPh>
    <rPh sb="26" eb="28">
      <t>ガイトウ</t>
    </rPh>
    <rPh sb="38" eb="40">
      <t>センタク</t>
    </rPh>
    <phoneticPr fontId="2"/>
  </si>
  <si>
    <t>入力すると網掛けが消えますので、全セルにおいて網掛けが残っていないか確認の上、ご提出ください。</t>
    <rPh sb="0" eb="2">
      <t>ニュウリョク</t>
    </rPh>
    <rPh sb="5" eb="7">
      <t>アミカ</t>
    </rPh>
    <rPh sb="9" eb="10">
      <t>キ</t>
    </rPh>
    <rPh sb="16" eb="17">
      <t>ゼン</t>
    </rPh>
    <rPh sb="23" eb="25">
      <t>アミカ</t>
    </rPh>
    <rPh sb="27" eb="28">
      <t>ノコ</t>
    </rPh>
    <rPh sb="34" eb="36">
      <t>カクニン</t>
    </rPh>
    <rPh sb="37" eb="38">
      <t>ウエ</t>
    </rPh>
    <rPh sb="40" eb="42">
      <t>テイシュツ</t>
    </rPh>
    <phoneticPr fontId="2"/>
  </si>
  <si>
    <t>薄灰色の網掛けまたは</t>
    <rPh sb="0" eb="1">
      <t>ウス</t>
    </rPh>
    <rPh sb="1" eb="3">
      <t>ハイイロ</t>
    </rPh>
    <rPh sb="4" eb="6">
      <t>アミカ</t>
    </rPh>
    <phoneticPr fontId="2"/>
  </si>
  <si>
    <t>4.</t>
    <phoneticPr fontId="2"/>
  </si>
  <si>
    <t>5.</t>
    <phoneticPr fontId="2"/>
  </si>
  <si>
    <t>6.</t>
    <phoneticPr fontId="2"/>
  </si>
  <si>
    <t>薄緑色の網掛けは数値を入力するセルです。単位や,(カンマ)の入力は不要です。</t>
    <rPh sb="0" eb="1">
      <t>ウス</t>
    </rPh>
    <rPh sb="1" eb="2">
      <t>ミドリ</t>
    </rPh>
    <rPh sb="2" eb="3">
      <t>イロ</t>
    </rPh>
    <rPh sb="4" eb="6">
      <t>アミカ</t>
    </rPh>
    <rPh sb="8" eb="10">
      <t>スウチ</t>
    </rPh>
    <rPh sb="11" eb="13">
      <t>ニュウリョク</t>
    </rPh>
    <rPh sb="20" eb="22">
      <t>タンイ</t>
    </rPh>
    <rPh sb="30" eb="32">
      <t>ニュウリョク</t>
    </rPh>
    <rPh sb="33" eb="35">
      <t>フヨウ</t>
    </rPh>
    <phoneticPr fontId="2"/>
  </si>
  <si>
    <t>年月日を入力する際は西暦にて入力し、年と月、月と日の間には/(半角スラッシュ)を入力してください。</t>
    <rPh sb="0" eb="3">
      <t>ネンガッピ</t>
    </rPh>
    <rPh sb="4" eb="6">
      <t>ニュウリョク</t>
    </rPh>
    <rPh sb="8" eb="9">
      <t>サイ</t>
    </rPh>
    <rPh sb="10" eb="12">
      <t>セイレキ</t>
    </rPh>
    <rPh sb="14" eb="16">
      <t>ニュウリョク</t>
    </rPh>
    <rPh sb="18" eb="19">
      <t>ネン</t>
    </rPh>
    <rPh sb="20" eb="21">
      <t>ツキ</t>
    </rPh>
    <rPh sb="22" eb="23">
      <t>ツキ</t>
    </rPh>
    <rPh sb="24" eb="25">
      <t>ヒ</t>
    </rPh>
    <rPh sb="26" eb="27">
      <t>アイダ</t>
    </rPh>
    <rPh sb="31" eb="33">
      <t>ハンカク</t>
    </rPh>
    <rPh sb="40" eb="42">
      <t>ニュウリョク</t>
    </rPh>
    <phoneticPr fontId="2"/>
  </si>
  <si>
    <t>薄青色の網掛けがあるセルは、自動計算にて数値等が算出されるセルですので、入力は不要です。</t>
    <rPh sb="0" eb="1">
      <t>ウス</t>
    </rPh>
    <rPh sb="1" eb="2">
      <t>アオ</t>
    </rPh>
    <rPh sb="2" eb="3">
      <t>イロ</t>
    </rPh>
    <rPh sb="4" eb="6">
      <t>アミカ</t>
    </rPh>
    <rPh sb="14" eb="16">
      <t>ジドウ</t>
    </rPh>
    <rPh sb="16" eb="18">
      <t>ケイサン</t>
    </rPh>
    <rPh sb="20" eb="22">
      <t>スウチ</t>
    </rPh>
    <rPh sb="22" eb="23">
      <t>トウ</t>
    </rPh>
    <rPh sb="24" eb="26">
      <t>サンシュツ</t>
    </rPh>
    <phoneticPr fontId="2"/>
  </si>
  <si>
    <t>入力する内容に応じ、</t>
    <rPh sb="0" eb="2">
      <t>ニュウリョク</t>
    </rPh>
    <rPh sb="4" eb="6">
      <t>ナイヨウ</t>
    </rPh>
    <rPh sb="7" eb="8">
      <t>オウ</t>
    </rPh>
    <phoneticPr fontId="2"/>
  </si>
  <si>
    <t>薄灰色の斜線となるセルがあります。</t>
    <rPh sb="0" eb="1">
      <t>ウス</t>
    </rPh>
    <rPh sb="1" eb="3">
      <t>ハイイロ</t>
    </rPh>
    <rPh sb="4" eb="6">
      <t>シャセン</t>
    </rPh>
    <phoneticPr fontId="2"/>
  </si>
  <si>
    <t>その場合、入力は不要です。</t>
    <rPh sb="2" eb="4">
      <t>バアイ</t>
    </rPh>
    <rPh sb="5" eb="7">
      <t>ニュウリョク</t>
    </rPh>
    <rPh sb="8" eb="10">
      <t>フヨウ</t>
    </rPh>
    <phoneticPr fontId="2"/>
  </si>
  <si>
    <t>薄黄色の箇所は、入力項目に応じて、ドロップダウンリストを設定しています。</t>
    <rPh sb="0" eb="1">
      <t>ウス</t>
    </rPh>
    <rPh sb="1" eb="3">
      <t>キイロ</t>
    </rPh>
    <rPh sb="4" eb="6">
      <t>カショ</t>
    </rPh>
    <rPh sb="8" eb="10">
      <t>ニュウリョク</t>
    </rPh>
    <rPh sb="10" eb="12">
      <t>コウモク</t>
    </rPh>
    <rPh sb="13" eb="14">
      <t>オウ</t>
    </rPh>
    <rPh sb="28" eb="30">
      <t>セッテイ</t>
    </rPh>
    <phoneticPr fontId="2"/>
  </si>
  <si>
    <t>(入力対象者;新規入居者)</t>
    <rPh sb="1" eb="3">
      <t>ニュウリョク</t>
    </rPh>
    <rPh sb="3" eb="6">
      <t>タイショウシャ</t>
    </rPh>
    <rPh sb="7" eb="9">
      <t>シンキ</t>
    </rPh>
    <rPh sb="9" eb="11">
      <t>ニュウキョ</t>
    </rPh>
    <rPh sb="11" eb="12">
      <t>シャ</t>
    </rPh>
    <phoneticPr fontId="2"/>
  </si>
  <si>
    <t>(入力対象者;2025年4月1日現在、既に空港内に入居している事業者)</t>
    <rPh sb="1" eb="3">
      <t>ニュウリョク</t>
    </rPh>
    <rPh sb="3" eb="6">
      <t>タイショウシャ</t>
    </rPh>
    <rPh sb="11" eb="12">
      <t>ネン</t>
    </rPh>
    <rPh sb="13" eb="14">
      <t>ガツ</t>
    </rPh>
    <rPh sb="14" eb="16">
      <t>ツイタチ</t>
    </rPh>
    <rPh sb="16" eb="18">
      <t>ゲンザイ</t>
    </rPh>
    <rPh sb="19" eb="20">
      <t>スデ</t>
    </rPh>
    <rPh sb="21" eb="23">
      <t>クウコウ</t>
    </rPh>
    <rPh sb="23" eb="24">
      <t>ナイ</t>
    </rPh>
    <rPh sb="25" eb="27">
      <t>ニュウキョ</t>
    </rPh>
    <rPh sb="31" eb="34">
      <t>ジギョウシャ</t>
    </rPh>
    <phoneticPr fontId="2"/>
  </si>
  <si>
    <t>また金額の入力に当たっては、単位に関わらず「0(ゼロ)」を省略せずに、1の位まで入力してください。</t>
    <rPh sb="14" eb="16">
      <t>タンイ</t>
    </rPh>
    <rPh sb="17" eb="18">
      <t>カカ</t>
    </rPh>
    <phoneticPr fontId="2"/>
  </si>
  <si>
    <t>(入力対象者;全応募事業者)</t>
    <rPh sb="1" eb="3">
      <t>ニュウリョク</t>
    </rPh>
    <rPh sb="7" eb="8">
      <t>ゼン</t>
    </rPh>
    <rPh sb="8" eb="10">
      <t>オウボ</t>
    </rPh>
    <rPh sb="10" eb="13">
      <t>ジギョウシャ</t>
    </rPh>
    <phoneticPr fontId="2"/>
  </si>
  <si>
    <t>【例】2025年5月12日は、「2025/5/12」と入力してください。</t>
    <rPh sb="1" eb="2">
      <t>レイ</t>
    </rPh>
    <rPh sb="7" eb="8">
      <t>ネン</t>
    </rPh>
    <rPh sb="9" eb="10">
      <t>ガツ</t>
    </rPh>
    <rPh sb="12" eb="13">
      <t>ニチ</t>
    </rPh>
    <rPh sb="27" eb="29">
      <t>ニュウリョク</t>
    </rPh>
    <phoneticPr fontId="2"/>
  </si>
  <si>
    <t>沖縄県石垣市字白保〇〇〇</t>
    <rPh sb="0" eb="3">
      <t>オキナワケン</t>
    </rPh>
    <rPh sb="3" eb="6">
      <t>イシガキシ</t>
    </rPh>
    <rPh sb="6" eb="7">
      <t>アザ</t>
    </rPh>
    <rPh sb="7" eb="9">
      <t>シラホ</t>
    </rPh>
    <phoneticPr fontId="2"/>
  </si>
  <si>
    <t>株式会社××××</t>
    <rPh sb="0" eb="4">
      <t>カブシキガイシャ</t>
    </rPh>
    <phoneticPr fontId="2"/>
  </si>
  <si>
    <t>青空　太郎</t>
    <rPh sb="0" eb="2">
      <t>アオゾラ</t>
    </rPh>
    <rPh sb="3" eb="5">
      <t>タロウ</t>
    </rPh>
    <phoneticPr fontId="2"/>
  </si>
  <si>
    <t>T0000000000000</t>
    <phoneticPr fontId="2"/>
  </si>
  <si>
    <t>物販店</t>
  </si>
  <si>
    <t>N-002・N-003</t>
  </si>
  <si>
    <t>N-002</t>
  </si>
  <si>
    <t>切手、たばこ、祝儀･香典袋等の事務用品、各種電池</t>
    <rPh sb="0" eb="2">
      <t>キッテ</t>
    </rPh>
    <rPh sb="7" eb="9">
      <t>シュウギ</t>
    </rPh>
    <rPh sb="10" eb="12">
      <t>コウデン</t>
    </rPh>
    <rPh sb="12" eb="13">
      <t>フクロ</t>
    </rPh>
    <rPh sb="13" eb="14">
      <t>トウ</t>
    </rPh>
    <rPh sb="15" eb="17">
      <t>ジム</t>
    </rPh>
    <rPh sb="17" eb="19">
      <t>ヨウヒン</t>
    </rPh>
    <rPh sb="20" eb="22">
      <t>カクシュ</t>
    </rPh>
    <rPh sb="22" eb="24">
      <t>デンチ</t>
    </rPh>
    <phoneticPr fontId="2"/>
  </si>
  <si>
    <t>カブシキガイシャバツバツバツバツ</t>
    <phoneticPr fontId="2"/>
  </si>
  <si>
    <t>アオゾラ　タロウ</t>
    <phoneticPr fontId="2"/>
  </si>
  <si>
    <t>青空　太郎50%、青空　花子50％</t>
    <rPh sb="0" eb="2">
      <t>アオゾラ</t>
    </rPh>
    <rPh sb="3" eb="5">
      <t>タロウ</t>
    </rPh>
    <rPh sb="9" eb="11">
      <t>アオゾラ</t>
    </rPh>
    <rPh sb="12" eb="14">
      <t>ハナコ</t>
    </rPh>
    <phoneticPr fontId="2"/>
  </si>
  <si>
    <t>1.土産品店経営、2.土産品等物品の卸、3.前各号に附帯する一切の事業</t>
    <rPh sb="2" eb="5">
      <t>ミヤゲヒン</t>
    </rPh>
    <rPh sb="5" eb="6">
      <t>テン</t>
    </rPh>
    <rPh sb="6" eb="8">
      <t>ケイエイ</t>
    </rPh>
    <rPh sb="11" eb="13">
      <t>ミヤゲ</t>
    </rPh>
    <rPh sb="13" eb="15">
      <t>ヒントウ</t>
    </rPh>
    <rPh sb="15" eb="17">
      <t>ブッピン</t>
    </rPh>
    <rPh sb="18" eb="19">
      <t>オロシ</t>
    </rPh>
    <rPh sb="22" eb="23">
      <t>ゼン</t>
    </rPh>
    <rPh sb="23" eb="25">
      <t>カクゴウ</t>
    </rPh>
    <rPh sb="26" eb="28">
      <t>フタイ</t>
    </rPh>
    <rPh sb="30" eb="32">
      <t>イッサイ</t>
    </rPh>
    <rPh sb="33" eb="35">
      <t>ジギョウ</t>
    </rPh>
    <phoneticPr fontId="2"/>
  </si>
  <si>
    <t>〇〇銀行</t>
    <rPh sb="2" eb="4">
      <t>ギンコウ</t>
    </rPh>
    <phoneticPr fontId="2"/>
  </si>
  <si>
    <t>青空　次郎</t>
    <rPh sb="0" eb="2">
      <t>アオゾラ</t>
    </rPh>
    <rPh sb="3" eb="5">
      <t>ジロウ</t>
    </rPh>
    <phoneticPr fontId="2"/>
  </si>
  <si>
    <t>aaaa@bbbb.co.jp</t>
    <phoneticPr fontId="2"/>
  </si>
  <si>
    <t>000-1111-2222</t>
    <phoneticPr fontId="2"/>
  </si>
  <si>
    <t>ショップ1</t>
    <phoneticPr fontId="2"/>
  </si>
  <si>
    <t>ショップ2</t>
    <phoneticPr fontId="2"/>
  </si>
  <si>
    <t>ショップ3</t>
    <phoneticPr fontId="2"/>
  </si>
  <si>
    <t>沖縄県石垣市字登野城〇〇〇</t>
    <rPh sb="0" eb="3">
      <t>オキナワケン</t>
    </rPh>
    <rPh sb="3" eb="6">
      <t>イシガキシ</t>
    </rPh>
    <rPh sb="6" eb="7">
      <t>アザ</t>
    </rPh>
    <rPh sb="7" eb="10">
      <t>トノシロ</t>
    </rPh>
    <phoneticPr fontId="2"/>
  </si>
  <si>
    <t>沖縄県石垣市字新川△△△</t>
    <rPh sb="0" eb="3">
      <t>オキナワケン</t>
    </rPh>
    <rPh sb="3" eb="6">
      <t>イシガキシ</t>
    </rPh>
    <rPh sb="6" eb="7">
      <t>アザ</t>
    </rPh>
    <rPh sb="7" eb="9">
      <t>アラカワ</t>
    </rPh>
    <phoneticPr fontId="2"/>
  </si>
  <si>
    <t>沖縄県石垣市字大川×××</t>
    <rPh sb="0" eb="3">
      <t>オキナワケン</t>
    </rPh>
    <rPh sb="3" eb="6">
      <t>イシガキシ</t>
    </rPh>
    <rPh sb="6" eb="7">
      <t>アザ</t>
    </rPh>
    <rPh sb="7" eb="9">
      <t>オオカワ</t>
    </rPh>
    <phoneticPr fontId="2"/>
  </si>
  <si>
    <t>生鮮食品</t>
    <rPh sb="0" eb="2">
      <t>セイセン</t>
    </rPh>
    <rPh sb="2" eb="4">
      <t>ショクヒン</t>
    </rPh>
    <phoneticPr fontId="2"/>
  </si>
  <si>
    <t>菓子</t>
    <rPh sb="0" eb="2">
      <t>カシ</t>
    </rPh>
    <phoneticPr fontId="2"/>
  </si>
  <si>
    <t>酒</t>
    <rPh sb="0" eb="1">
      <t>サケ</t>
    </rPh>
    <phoneticPr fontId="2"/>
  </si>
  <si>
    <t>加工食品</t>
    <rPh sb="0" eb="2">
      <t>カコウ</t>
    </rPh>
    <rPh sb="2" eb="4">
      <t>ショクヒン</t>
    </rPh>
    <phoneticPr fontId="2"/>
  </si>
  <si>
    <t>雑貨</t>
    <rPh sb="0" eb="2">
      <t>ザッカ</t>
    </rPh>
    <phoneticPr fontId="2"/>
  </si>
  <si>
    <t>・・・・</t>
    <phoneticPr fontId="2"/>
  </si>
  <si>
    <t>3月</t>
  </si>
  <si>
    <t>・・・・・・・・</t>
    <phoneticPr fontId="2"/>
  </si>
  <si>
    <t>4月</t>
  </si>
  <si>
    <t>5月</t>
  </si>
  <si>
    <t>・・・・・・・・　現在に至る</t>
    <rPh sb="9" eb="11">
      <t>ゲンザイ</t>
    </rPh>
    <rPh sb="12" eb="13">
      <t>イタ</t>
    </rPh>
    <phoneticPr fontId="2"/>
  </si>
  <si>
    <t>〇〇〇石垣空港店</t>
    <rPh sb="3" eb="5">
      <t>イシガキ</t>
    </rPh>
    <rPh sb="5" eb="7">
      <t>クウコウ</t>
    </rPh>
    <rPh sb="7" eb="8">
      <t>テン</t>
    </rPh>
    <phoneticPr fontId="2"/>
  </si>
  <si>
    <t>マルマルマルマルイシガキクウコウテン</t>
    <phoneticPr fontId="2"/>
  </si>
  <si>
    <t>青空　三郎</t>
    <rPh sb="0" eb="2">
      <t>アオゾラ</t>
    </rPh>
    <rPh sb="3" eb="5">
      <t>サブロウ</t>
    </rPh>
    <phoneticPr fontId="2"/>
  </si>
  <si>
    <t>・・・・・・・・・・・・・・・・・・・・・・・・・・・・・・・・・・・・・・・・・・・・・・・・・・・・・・・・・・・・・・・・・・・・・・・・・・・・・・・・・・・・・・・・・・・・・・・・・・・・</t>
    <phoneticPr fontId="2"/>
  </si>
  <si>
    <t>返済完了</t>
  </si>
  <si>
    <t>借入予定あり</t>
  </si>
  <si>
    <t>リニューアル改装工事のため、4月1日から7日間営業休止を予定しており、4月8日より営業開始を見込んでいます。</t>
    <rPh sb="6" eb="8">
      <t>カイソウ</t>
    </rPh>
    <rPh sb="8" eb="10">
      <t>コウジ</t>
    </rPh>
    <rPh sb="15" eb="16">
      <t>ガツ</t>
    </rPh>
    <rPh sb="17" eb="18">
      <t>ニチ</t>
    </rPh>
    <rPh sb="21" eb="22">
      <t>ニチ</t>
    </rPh>
    <rPh sb="22" eb="23">
      <t>カン</t>
    </rPh>
    <rPh sb="23" eb="25">
      <t>エイギョウ</t>
    </rPh>
    <rPh sb="25" eb="27">
      <t>キュウシ</t>
    </rPh>
    <rPh sb="28" eb="30">
      <t>ヨテイ</t>
    </rPh>
    <rPh sb="36" eb="37">
      <t>ガツ</t>
    </rPh>
    <rPh sb="38" eb="39">
      <t>ニチ</t>
    </rPh>
    <rPh sb="41" eb="43">
      <t>エイギョウ</t>
    </rPh>
    <rPh sb="43" eb="45">
      <t>カイシ</t>
    </rPh>
    <rPh sb="46" eb="48">
      <t>ミコ</t>
    </rPh>
    <phoneticPr fontId="2"/>
  </si>
  <si>
    <t>借入金残高あり</t>
  </si>
  <si>
    <t>本社家屋新設のため</t>
    <rPh sb="0" eb="2">
      <t>ホンシャ</t>
    </rPh>
    <rPh sb="2" eb="4">
      <t>カオク</t>
    </rPh>
    <rPh sb="4" eb="6">
      <t>シンセツ</t>
    </rPh>
    <phoneticPr fontId="2"/>
  </si>
  <si>
    <t>石垣空港国内線旅客ターミナルビル店舗区画出店申込書【入力例】</t>
    <rPh sb="0" eb="2">
      <t>イシガキ</t>
    </rPh>
    <rPh sb="2" eb="4">
      <t>クウコウ</t>
    </rPh>
    <rPh sb="4" eb="7">
      <t>コクナイセン</t>
    </rPh>
    <rPh sb="7" eb="9">
      <t>リョカク</t>
    </rPh>
    <rPh sb="16" eb="18">
      <t>テンポ</t>
    </rPh>
    <rPh sb="18" eb="20">
      <t>クカク</t>
    </rPh>
    <rPh sb="20" eb="22">
      <t>シュッテン</t>
    </rPh>
    <rPh sb="22" eb="25">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</si>
</sst>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yyyy&quot;年&quot;mm&quot;月&quot;dd&quot;日&quot;"/>
    <numFmt numFmtId="177" formatCode="General&quot;日&quot;"/>
    <numFmt numFmtId="178" formatCode="&quot;¥&quot;#,##0"/>
    <numFmt numFmtId="179" formatCode="&quot;¥&quot;#,##0;[Red]\-#,##0"/>
    <numFmt numFmtId="180" formatCode="General&quot;人&quot;"/>
    <numFmt numFmtId="181" formatCode="General&quot;年&quot;"/>
    <numFmt numFmtId="182" formatCode=";;;"/>
    <numFmt numFmtId="183" formatCode="General&quot;店&quot;&quot;舗&quot;"/>
    <numFmt numFmtId="184" formatCode="#,##0&quot;人&quot;"/>
    <numFmt numFmtId="185" formatCode="#,##0&quot;円&quot;"/>
    <numFmt numFmtId="186" formatCode="General&quot;歳&quot;"/>
    <numFmt numFmtId="187" formatCode="General&quot;月&quot;"/>
    <numFmt numFmtId="188" formatCode="#,##0.00&quot;㎡&quot;"/>
    <numFmt numFmtId="189" formatCode="#,##0,"/>
    <numFmt numFmtId="190" formatCode="#,##0,&quot;千&quot;&quot;円&quot;"/>
    <numFmt numFmtId="191" formatCode="0.0%"/>
    <numFmt numFmtId="192" formatCode="#,##0,;[Red]\-#,##0,"/>
    <numFmt numFmtId="193" formatCode="yyyy/mm/dd"/>
  </numFmts>
  <fonts count="14">
    <font>
      <sz val="11"/>
      <color theme="1"/>
      <name val="メイリオ"/>
      <family val="2"/>
      <charset val="128"/>
    </font>
    <font>
      <sz val="11"/>
      <color theme="1"/>
      <name val="メイリオ"/>
      <family val="2"/>
      <charset val="128"/>
    </font>
    <font>
      <sz val="6"/>
      <name val="メイリオ"/>
      <family val="2"/>
      <charset val="128"/>
    </font>
    <font>
      <b/>
      <u/>
      <sz val="11"/>
      <color theme="1"/>
      <name val="メイリオ"/>
      <family val="3"/>
      <charset val="128"/>
    </font>
    <font>
      <sz val="16"/>
      <color theme="1"/>
      <name val="メイリオ"/>
      <family val="3"/>
      <charset val="128"/>
    </font>
    <font>
      <b/>
      <i/>
      <sz val="16"/>
      <color theme="1"/>
      <name val="メイリオ"/>
      <family val="3"/>
      <charset val="128"/>
    </font>
    <font>
      <sz val="9"/>
      <color rgb="FF000000"/>
      <name val="Meiryo UI"/>
      <family val="3"/>
      <charset val="128"/>
    </font>
    <font>
      <sz val="11"/>
      <color rgb="FFFF0000"/>
      <name val="メイリオ"/>
      <family val="2"/>
      <charset val="128"/>
    </font>
    <font>
      <sz val="11"/>
      <color theme="0"/>
      <name val="メイリオ"/>
      <family val="2"/>
      <charset val="128"/>
    </font>
    <font>
      <sz val="11"/>
      <color rgb="FFFF0000"/>
      <name val="メイリオ"/>
      <family val="3"/>
      <charset val="128"/>
    </font>
    <font>
      <sz val="11"/>
      <name val="メイリオ"/>
      <family val="2"/>
      <charset val="128"/>
    </font>
    <font>
      <sz val="9"/>
      <color indexed="81"/>
      <name val="MS P ゴシック"/>
      <family val="3"/>
      <charset val="128"/>
    </font>
    <font>
      <b/>
      <sz val="11"/>
      <color theme="1"/>
      <name val="メイリオ"/>
      <family val="3"/>
      <charset val="128"/>
    </font>
    <font>
      <sz val="16"/>
      <color theme="1"/>
      <name val="メイリオ"/>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darkUp">
        <fgColor theme="2" tint="-9.9948118533890809E-2"/>
        <bgColor indexed="65"/>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6">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 fillId="0" borderId="0" xfId="0" applyFont="1" applyAlignment="1">
      <alignment horizontal="centerContinuous" vertical="center"/>
    </xf>
    <xf numFmtId="0" fontId="0" fillId="0" borderId="0" xfId="0"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 xfId="0" applyBorder="1">
      <alignment vertical="center"/>
    </xf>
    <xf numFmtId="0" fontId="0" fillId="0" borderId="12" xfId="0" applyBorder="1">
      <alignment vertical="center"/>
    </xf>
    <xf numFmtId="0" fontId="0" fillId="0" borderId="0" xfId="0" applyAlignment="1">
      <alignment vertical="center" shrinkToFit="1"/>
    </xf>
    <xf numFmtId="0" fontId="0" fillId="0" borderId="0" xfId="0" applyAlignment="1">
      <alignment horizontal="center" vertical="center" shrinkToFit="1"/>
    </xf>
    <xf numFmtId="0" fontId="0" fillId="0" borderId="13" xfId="0" applyBorder="1" applyAlignment="1">
      <alignment horizontal="center" vertical="center"/>
    </xf>
    <xf numFmtId="0" fontId="0" fillId="0" borderId="15" xfId="0" applyBorder="1" applyAlignment="1">
      <alignment horizontal="center" vertical="center" shrinkToFit="1"/>
    </xf>
    <xf numFmtId="0" fontId="0" fillId="0" borderId="2" xfId="0" applyBorder="1" applyAlignment="1">
      <alignment horizontal="center" vertical="center" shrinkToFit="1"/>
    </xf>
    <xf numFmtId="0" fontId="0" fillId="0" borderId="15" xfId="0"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3" xfId="0"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lignment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5" xfId="0" applyBorder="1" applyAlignment="1">
      <alignment horizontal="centerContinuous" vertical="center"/>
    </xf>
    <xf numFmtId="0" fontId="5" fillId="0" borderId="0" xfId="0" applyFont="1" applyAlignment="1">
      <alignment horizontal="centerContinuous"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Continuous" vertical="center"/>
    </xf>
    <xf numFmtId="0" fontId="0" fillId="0" borderId="8" xfId="0" applyBorder="1" applyAlignment="1">
      <alignment horizontal="centerContinuous"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Continuous" vertical="center"/>
    </xf>
    <xf numFmtId="0" fontId="0" fillId="0" borderId="9" xfId="0" applyBorder="1" applyAlignment="1">
      <alignment horizontal="right" vertical="center" shrinkToFit="1"/>
    </xf>
    <xf numFmtId="0" fontId="0" fillId="0" borderId="11" xfId="0" applyBorder="1" applyAlignment="1">
      <alignment horizontal="right" vertical="center" shrinkToFit="1"/>
    </xf>
    <xf numFmtId="0" fontId="0" fillId="0" borderId="1" xfId="0" applyBorder="1" applyAlignment="1">
      <alignment horizontal="centerContinuous" vertical="center" shrinkToFit="1"/>
    </xf>
    <xf numFmtId="0" fontId="0" fillId="0" borderId="12" xfId="0" applyBorder="1" applyAlignment="1">
      <alignment horizontal="centerContinuous"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177" fontId="0" fillId="0" borderId="0" xfId="0" applyNumberFormat="1" applyAlignment="1">
      <alignment horizontal="center" vertical="center"/>
    </xf>
    <xf numFmtId="38" fontId="0" fillId="0" borderId="0" xfId="1" applyFont="1" applyBorder="1" applyAlignment="1">
      <alignment horizontal="center" vertical="center"/>
    </xf>
    <xf numFmtId="180" fontId="0" fillId="0" borderId="1" xfId="0" applyNumberFormat="1" applyBorder="1" applyAlignment="1">
      <alignment horizontal="center" vertical="center"/>
    </xf>
    <xf numFmtId="0" fontId="0" fillId="0" borderId="0" xfId="0" applyAlignment="1">
      <alignment vertical="top"/>
    </xf>
    <xf numFmtId="0" fontId="0" fillId="0" borderId="2" xfId="0" applyBorder="1" applyAlignment="1">
      <alignment horizontal="centerContinuous" vertical="center"/>
    </xf>
    <xf numFmtId="0" fontId="0" fillId="0" borderId="2" xfId="0" applyBorder="1" applyAlignment="1">
      <alignment horizontal="centerContinuous" vertical="top"/>
    </xf>
    <xf numFmtId="0" fontId="0" fillId="2" borderId="2" xfId="0" applyFill="1" applyBorder="1" applyAlignment="1">
      <alignment horizontal="centerContinuous" vertical="center"/>
    </xf>
    <xf numFmtId="0" fontId="0" fillId="2" borderId="13" xfId="0" applyFill="1" applyBorder="1" applyAlignment="1">
      <alignment horizontal="centerContinuous" vertical="center"/>
    </xf>
    <xf numFmtId="0" fontId="0" fillId="0" borderId="0" xfId="0" applyAlignment="1">
      <alignment horizontal="left" vertical="top"/>
    </xf>
    <xf numFmtId="0" fontId="0" fillId="0" borderId="3" xfId="0" applyBorder="1" applyAlignment="1">
      <alignment horizontal="centerContinuous" vertical="center" shrinkToFit="1"/>
    </xf>
    <xf numFmtId="38" fontId="0" fillId="0" borderId="0" xfId="0" applyNumberFormat="1">
      <alignment vertical="center"/>
    </xf>
    <xf numFmtId="182" fontId="0" fillId="0" borderId="0" xfId="0" applyNumberFormat="1">
      <alignment vertical="center"/>
    </xf>
    <xf numFmtId="180" fontId="0" fillId="0" borderId="3" xfId="0" applyNumberFormat="1" applyBorder="1">
      <alignment vertical="center"/>
    </xf>
    <xf numFmtId="2" fontId="0" fillId="0" borderId="4" xfId="0" applyNumberFormat="1" applyBorder="1">
      <alignment vertical="center"/>
    </xf>
    <xf numFmtId="185" fontId="0" fillId="0" borderId="3" xfId="0" applyNumberFormat="1" applyBorder="1" applyAlignment="1">
      <alignment horizontal="left" vertical="center"/>
    </xf>
    <xf numFmtId="186" fontId="0" fillId="0" borderId="11" xfId="0" applyNumberFormat="1" applyBorder="1" applyAlignment="1">
      <alignment horizontal="centerContinuous" vertical="center"/>
    </xf>
    <xf numFmtId="186" fontId="0" fillId="0" borderId="1" xfId="0" applyNumberFormat="1" applyBorder="1" applyAlignment="1">
      <alignment horizontal="centerContinuous" vertical="center"/>
    </xf>
    <xf numFmtId="186" fontId="0" fillId="0" borderId="12" xfId="0" applyNumberFormat="1" applyBorder="1" applyAlignment="1">
      <alignment horizontal="centerContinuous" vertical="center"/>
    </xf>
    <xf numFmtId="0" fontId="0" fillId="0" borderId="0" xfId="0" applyAlignment="1">
      <alignment horizontal="centerContinuous" vertical="center" shrinkToFit="1"/>
    </xf>
    <xf numFmtId="188" fontId="0" fillId="0" borderId="0" xfId="0" applyNumberFormat="1">
      <alignment vertical="center"/>
    </xf>
    <xf numFmtId="0" fontId="8" fillId="0" borderId="0" xfId="0" applyFont="1" applyAlignment="1">
      <alignment horizontal="center" vertical="center"/>
    </xf>
    <xf numFmtId="189" fontId="0" fillId="0" borderId="11" xfId="1" applyNumberFormat="1" applyFont="1" applyBorder="1">
      <alignment vertical="center"/>
    </xf>
    <xf numFmtId="179" fontId="0" fillId="0" borderId="1" xfId="1" applyNumberFormat="1" applyFont="1" applyBorder="1" applyAlignment="1">
      <alignment horizontal="center" vertical="center"/>
    </xf>
    <xf numFmtId="0" fontId="9" fillId="0" borderId="0" xfId="0" applyFont="1">
      <alignment vertical="center"/>
    </xf>
    <xf numFmtId="0" fontId="7" fillId="0" borderId="0" xfId="0" applyFont="1">
      <alignment vertical="center"/>
    </xf>
    <xf numFmtId="0" fontId="10" fillId="0" borderId="0" xfId="0" applyFont="1">
      <alignment vertical="center"/>
    </xf>
    <xf numFmtId="0" fontId="0" fillId="0" borderId="18" xfId="0" applyBorder="1" applyAlignment="1">
      <alignment horizontal="center" vertical="center" shrinkToFit="1"/>
    </xf>
    <xf numFmtId="176" fontId="0" fillId="0" borderId="1" xfId="0" applyNumberFormat="1" applyBorder="1" applyAlignment="1">
      <alignment horizontal="centerContinuous" vertical="center" shrinkToFit="1"/>
    </xf>
    <xf numFmtId="0" fontId="0" fillId="0" borderId="1" xfId="0" applyBorder="1" applyAlignment="1">
      <alignment horizontal="center" vertical="center"/>
    </xf>
    <xf numFmtId="183" fontId="0" fillId="0" borderId="18" xfId="0" applyNumberFormat="1" applyBorder="1" applyAlignment="1">
      <alignment horizontal="center" vertical="center"/>
    </xf>
    <xf numFmtId="180" fontId="0" fillId="0" borderId="3" xfId="0" applyNumberFormat="1" applyBorder="1" applyAlignment="1">
      <alignment horizontal="left" vertical="center"/>
    </xf>
    <xf numFmtId="189" fontId="0" fillId="0" borderId="11" xfId="1" applyNumberFormat="1" applyFont="1" applyBorder="1" applyAlignment="1">
      <alignment vertical="center" shrinkToFit="1"/>
    </xf>
    <xf numFmtId="189" fontId="0" fillId="0" borderId="3" xfId="1" applyNumberFormat="1" applyFont="1" applyBorder="1" applyAlignment="1">
      <alignment vertical="center" shrinkToFit="1"/>
    </xf>
    <xf numFmtId="0" fontId="0" fillId="0" borderId="14" xfId="0" applyBorder="1" applyAlignment="1">
      <alignment horizontal="center" vertical="center"/>
    </xf>
    <xf numFmtId="0" fontId="0" fillId="0" borderId="0" xfId="0" applyAlignment="1">
      <alignment vertical="top" wrapText="1"/>
    </xf>
    <xf numFmtId="182" fontId="10" fillId="0" borderId="0" xfId="0" applyNumberFormat="1" applyFont="1" applyAlignment="1">
      <alignment horizontal="center" vertical="center"/>
    </xf>
    <xf numFmtId="182" fontId="10" fillId="0" borderId="0" xfId="0" applyNumberFormat="1" applyFont="1" applyAlignment="1">
      <alignment horizontal="right" vertical="center"/>
    </xf>
    <xf numFmtId="0" fontId="0" fillId="0" borderId="4" xfId="0" applyBorder="1" applyAlignment="1">
      <alignment horizontal="right" vertical="center" shrinkToFit="1"/>
    </xf>
    <xf numFmtId="180" fontId="0" fillId="0" borderId="4" xfId="0" applyNumberFormat="1" applyBorder="1" applyAlignment="1">
      <alignment horizontal="center" vertical="center"/>
    </xf>
    <xf numFmtId="184" fontId="0" fillId="0" borderId="4" xfId="0" applyNumberFormat="1" applyBorder="1" applyAlignment="1">
      <alignment horizontal="center" vertical="center"/>
    </xf>
    <xf numFmtId="0" fontId="0" fillId="0" borderId="2" xfId="0" applyBorder="1" applyAlignment="1">
      <alignment horizontal="centerContinuous" vertical="center" shrinkToFit="1"/>
    </xf>
    <xf numFmtId="190" fontId="0" fillId="0" borderId="2" xfId="1" applyNumberFormat="1" applyFont="1" applyBorder="1" applyAlignment="1">
      <alignment vertical="center" shrinkToFit="1"/>
    </xf>
    <xf numFmtId="191" fontId="0" fillId="0" borderId="2" xfId="2" applyNumberFormat="1" applyFont="1" applyBorder="1" applyAlignment="1">
      <alignment vertical="center" shrinkToFit="1"/>
    </xf>
    <xf numFmtId="191" fontId="0" fillId="0" borderId="3" xfId="2" applyNumberFormat="1" applyFont="1" applyBorder="1" applyAlignment="1">
      <alignment vertical="center" shrinkToFit="1"/>
    </xf>
    <xf numFmtId="0" fontId="0" fillId="2" borderId="13" xfId="0" applyFill="1" applyBorder="1" applyAlignment="1">
      <alignment horizontal="center" vertical="center" shrinkToFit="1"/>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center" vertical="center" shrinkToFit="1"/>
    </xf>
    <xf numFmtId="0" fontId="0" fillId="2" borderId="6" xfId="0" applyFill="1" applyBorder="1" applyAlignment="1">
      <alignment horizontal="center" vertical="top"/>
    </xf>
    <xf numFmtId="10" fontId="0" fillId="0" borderId="2" xfId="2" applyNumberFormat="1" applyFont="1" applyBorder="1" applyAlignment="1">
      <alignment vertical="center"/>
    </xf>
    <xf numFmtId="190" fontId="0" fillId="0" borderId="5" xfId="0" applyNumberFormat="1" applyBorder="1" applyAlignment="1">
      <alignment vertical="center" shrinkToFit="1"/>
    </xf>
    <xf numFmtId="0" fontId="0" fillId="2" borderId="7" xfId="0" applyFill="1" applyBorder="1" applyAlignment="1">
      <alignment horizontal="center" vertical="center"/>
    </xf>
    <xf numFmtId="189" fontId="0" fillId="0" borderId="2" xfId="1" applyNumberFormat="1" applyFont="1" applyFill="1" applyBorder="1" applyAlignment="1">
      <alignment horizontal="center" vertical="center"/>
    </xf>
    <xf numFmtId="190" fontId="0" fillId="0" borderId="4" xfId="0" applyNumberFormat="1" applyBorder="1" applyAlignment="1">
      <alignment vertical="center" shrinkToFit="1"/>
    </xf>
    <xf numFmtId="190" fontId="0" fillId="0" borderId="2" xfId="0" applyNumberFormat="1" applyBorder="1" applyAlignment="1">
      <alignment vertical="center" shrinkToFit="1"/>
    </xf>
    <xf numFmtId="190" fontId="0" fillId="0" borderId="0" xfId="1" applyNumberFormat="1" applyFont="1" applyBorder="1" applyAlignment="1">
      <alignment vertical="center"/>
    </xf>
    <xf numFmtId="0" fontId="0" fillId="2" borderId="2" xfId="0" applyFill="1" applyBorder="1" applyAlignment="1">
      <alignment horizontal="center" vertical="top"/>
    </xf>
    <xf numFmtId="193" fontId="0" fillId="0" borderId="2" xfId="1" applyNumberFormat="1" applyFont="1" applyBorder="1" applyAlignment="1">
      <alignment vertical="center" shrinkToFit="1"/>
    </xf>
    <xf numFmtId="0" fontId="0" fillId="0" borderId="7" xfId="0" applyBorder="1" applyAlignment="1">
      <alignment horizontal="center" vertical="center"/>
    </xf>
    <xf numFmtId="176" fontId="0" fillId="0" borderId="0" xfId="0" applyNumberFormat="1" applyAlignment="1">
      <alignment horizontal="centerContinuous" vertical="center" shrinkToFit="1"/>
    </xf>
    <xf numFmtId="0" fontId="0" fillId="4" borderId="0" xfId="0" applyFill="1">
      <alignment vertical="center"/>
    </xf>
    <xf numFmtId="0" fontId="0" fillId="0" borderId="0" xfId="0" quotePrefix="1" applyAlignment="1">
      <alignment horizontal="right" vertical="center"/>
    </xf>
    <xf numFmtId="0" fontId="0" fillId="3" borderId="0" xfId="0" applyFill="1">
      <alignment vertical="center"/>
    </xf>
    <xf numFmtId="0" fontId="0" fillId="6" borderId="0" xfId="0" applyFill="1">
      <alignment vertical="center"/>
    </xf>
    <xf numFmtId="0" fontId="0" fillId="5" borderId="0" xfId="0" applyFill="1">
      <alignment vertical="center"/>
    </xf>
    <xf numFmtId="0" fontId="12" fillId="0" borderId="0" xfId="0" applyFont="1">
      <alignment vertical="center"/>
    </xf>
    <xf numFmtId="0" fontId="0" fillId="7" borderId="0" xfId="0" applyFill="1">
      <alignment vertical="center"/>
    </xf>
    <xf numFmtId="0" fontId="0" fillId="8" borderId="0" xfId="0" applyFill="1">
      <alignment vertical="center"/>
    </xf>
    <xf numFmtId="176" fontId="0" fillId="0" borderId="3" xfId="0" applyNumberFormat="1" applyBorder="1" applyAlignment="1">
      <alignment horizontal="centerContinuous" vertical="center"/>
    </xf>
    <xf numFmtId="177" fontId="0" fillId="0" borderId="1" xfId="0" applyNumberFormat="1" applyBorder="1" applyAlignment="1">
      <alignment horizontal="center" vertical="center"/>
    </xf>
    <xf numFmtId="178" fontId="0" fillId="0" borderId="1" xfId="1" applyNumberFormat="1" applyFont="1" applyBorder="1" applyAlignment="1">
      <alignment vertical="center" shrinkToFit="1"/>
    </xf>
    <xf numFmtId="10" fontId="0" fillId="0" borderId="3" xfId="0" applyNumberFormat="1" applyBorder="1" applyAlignment="1">
      <alignment horizontal="left" vertical="center"/>
    </xf>
    <xf numFmtId="181" fontId="0" fillId="0" borderId="3" xfId="0" applyNumberFormat="1" applyBorder="1" applyAlignment="1">
      <alignment horizontal="center" vertical="center"/>
    </xf>
    <xf numFmtId="187" fontId="0" fillId="0" borderId="5" xfId="0" applyNumberFormat="1" applyBorder="1" applyAlignment="1">
      <alignment horizontal="center" vertical="center"/>
    </xf>
    <xf numFmtId="188" fontId="0" fillId="0" borderId="2" xfId="0" applyNumberFormat="1" applyBorder="1" applyAlignment="1">
      <alignment vertical="center" shrinkToFit="1"/>
    </xf>
    <xf numFmtId="0" fontId="0" fillId="0" borderId="0" xfId="0" applyAlignment="1">
      <alignment vertical="center" wrapText="1"/>
    </xf>
    <xf numFmtId="0" fontId="0" fillId="0" borderId="0" xfId="0" applyAlignment="1">
      <alignment vertical="center" shrinkToFit="1"/>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0" xfId="0" applyAlignment="1">
      <alignment vertical="top"/>
    </xf>
    <xf numFmtId="0" fontId="0" fillId="0" borderId="10" xfId="0" applyBorder="1" applyAlignment="1">
      <alignment vertical="top"/>
    </xf>
    <xf numFmtId="0" fontId="0" fillId="0" borderId="11" xfId="0" applyBorder="1" applyAlignment="1">
      <alignment vertical="top"/>
    </xf>
    <xf numFmtId="0" fontId="0" fillId="0" borderId="1" xfId="0" applyBorder="1" applyAlignment="1">
      <alignment vertical="top"/>
    </xf>
    <xf numFmtId="0" fontId="0" fillId="0" borderId="12" xfId="0" applyBorder="1" applyAlignment="1">
      <alignment vertical="top"/>
    </xf>
    <xf numFmtId="185" fontId="0" fillId="0" borderId="3" xfId="0" applyNumberFormat="1" applyBorder="1" applyAlignment="1">
      <alignment horizontal="left" vertical="center"/>
    </xf>
    <xf numFmtId="185" fontId="0" fillId="0" borderId="4" xfId="0" applyNumberFormat="1" applyBorder="1" applyAlignment="1">
      <alignment horizontal="left" vertical="center"/>
    </xf>
    <xf numFmtId="185" fontId="0" fillId="0" borderId="5" xfId="0" applyNumberFormat="1" applyBorder="1" applyAlignment="1">
      <alignment horizontal="left" vertical="center"/>
    </xf>
    <xf numFmtId="192" fontId="0" fillId="0" borderId="11" xfId="1" applyNumberFormat="1" applyFont="1" applyBorder="1" applyAlignment="1">
      <alignment horizontal="right" vertical="center"/>
    </xf>
    <xf numFmtId="192" fontId="0" fillId="0" borderId="1" xfId="1" applyNumberFormat="1" applyFont="1" applyBorder="1" applyAlignment="1">
      <alignment horizontal="right" vertical="center"/>
    </xf>
    <xf numFmtId="192" fontId="0" fillId="0" borderId="3" xfId="1" applyNumberFormat="1" applyFont="1" applyBorder="1" applyAlignment="1">
      <alignment horizontal="right" vertical="center"/>
    </xf>
    <xf numFmtId="192" fontId="0" fillId="0" borderId="4" xfId="1" applyNumberFormat="1" applyFont="1" applyBorder="1" applyAlignment="1">
      <alignment horizontal="right" vertical="center"/>
    </xf>
    <xf numFmtId="185" fontId="0" fillId="0" borderId="3" xfId="1" applyNumberFormat="1" applyFont="1" applyBorder="1" applyAlignment="1">
      <alignment horizontal="left" vertical="center"/>
    </xf>
    <xf numFmtId="0" fontId="0" fillId="0" borderId="6" xfId="0" applyBorder="1" applyAlignment="1">
      <alignment vertical="top"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left" vertical="center"/>
    </xf>
    <xf numFmtId="0" fontId="0" fillId="0" borderId="0" xfId="0">
      <alignment vertical="center"/>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 xfId="0" applyBorder="1" applyAlignment="1">
      <alignment vertical="top" wrapText="1"/>
    </xf>
    <xf numFmtId="0" fontId="0" fillId="0" borderId="12" xfId="0" applyBorder="1" applyAlignment="1">
      <alignment vertical="top" wrapText="1"/>
    </xf>
    <xf numFmtId="0" fontId="0" fillId="0" borderId="4" xfId="0" applyBorder="1" applyAlignment="1">
      <alignment horizontal="left" vertical="center" shrinkToFit="1"/>
    </xf>
    <xf numFmtId="190" fontId="0" fillId="0" borderId="3" xfId="1" applyNumberFormat="1" applyFont="1" applyBorder="1" applyAlignment="1">
      <alignment vertical="center"/>
    </xf>
    <xf numFmtId="190" fontId="0" fillId="0" borderId="5" xfId="0" applyNumberFormat="1" applyBorder="1">
      <alignment vertical="center"/>
    </xf>
    <xf numFmtId="0" fontId="0" fillId="0" borderId="6" xfId="0" applyBorder="1" applyAlignment="1">
      <alignment horizontal="center"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190" fontId="0" fillId="0" borderId="3" xfId="1" applyNumberFormat="1" applyFont="1" applyFill="1" applyBorder="1" applyAlignment="1">
      <alignment vertical="center"/>
    </xf>
    <xf numFmtId="0" fontId="0" fillId="0" borderId="1" xfId="0" applyBorder="1" applyAlignment="1">
      <alignment vertical="center" shrinkToFit="1"/>
    </xf>
    <xf numFmtId="190" fontId="0" fillId="0" borderId="0" xfId="1" applyNumberFormat="1" applyFont="1" applyBorder="1">
      <alignment vertical="center"/>
    </xf>
    <xf numFmtId="190" fontId="0" fillId="0" borderId="3" xfId="1" applyNumberFormat="1" applyFont="1" applyBorder="1" applyAlignment="1">
      <alignment vertical="top"/>
    </xf>
    <xf numFmtId="0" fontId="0" fillId="0" borderId="2" xfId="0" applyBorder="1" applyAlignment="1">
      <alignment vertical="center" shrinkToFit="1"/>
    </xf>
    <xf numFmtId="0" fontId="0" fillId="0" borderId="2" xfId="0" applyBorder="1" applyAlignment="1">
      <alignment horizontal="center" vertical="center" shrinkToFit="1"/>
    </xf>
    <xf numFmtId="0" fontId="13" fillId="0" borderId="0" xfId="0" applyFont="1" applyAlignment="1">
      <alignment horizontal="center" vertical="center"/>
    </xf>
  </cellXfs>
  <cellStyles count="3">
    <cellStyle name="パーセント" xfId="2" builtinId="5"/>
    <cellStyle name="桁区切り" xfId="1" builtinId="6"/>
    <cellStyle name="標準" xfId="0" builtinId="0"/>
  </cellStyles>
  <dxfs count="199">
    <dxf>
      <fill>
        <patternFill>
          <bgColor theme="5" tint="0.79998168889431442"/>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patternType="none">
          <bgColor auto="1"/>
        </patternFill>
      </fill>
    </dxf>
    <dxf>
      <fill>
        <patternFill patternType="darkUp">
          <fgColor theme="2" tint="-9.9948118533890809E-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2" tint="-9.9948118533890809E-2"/>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2" tint="-9.9948118533890809E-2"/>
        </patternFill>
      </fill>
    </dxf>
    <dxf>
      <fill>
        <patternFill>
          <bgColor theme="2" tint="-9.9948118533890809E-2"/>
        </patternFill>
      </fill>
    </dxf>
    <dxf>
      <fill>
        <patternFill>
          <bgColor theme="4" tint="0.79998168889431442"/>
        </patternFill>
      </fill>
    </dxf>
    <dxf>
      <fill>
        <patternFill>
          <bgColor theme="2" tint="-9.9948118533890809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patternType="darkUp">
          <fgColor theme="2" tint="-9.9948118533890809E-2"/>
          <bgColor auto="1"/>
        </patternFill>
      </fill>
    </dxf>
    <dxf>
      <fill>
        <patternFill patternType="darkUp">
          <fgColor theme="2" tint="-9.9948118533890809E-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darkUp">
          <fgColor theme="2" tint="-9.9948118533890809E-2"/>
        </patternFill>
      </fill>
    </dxf>
    <dxf>
      <fill>
        <patternFill patternType="none">
          <bgColor auto="1"/>
        </patternFill>
      </fill>
    </dxf>
    <dxf>
      <fill>
        <patternFill patternType="darkUp">
          <fgColor theme="2" tint="-9.9917600024414813E-2"/>
          <bgColor auto="1"/>
        </patternFill>
      </fill>
    </dxf>
    <dxf>
      <fill>
        <patternFill patternType="none">
          <bgColor auto="1"/>
        </patternFill>
      </fill>
    </dxf>
    <dxf>
      <fill>
        <patternFill patternType="darkUp">
          <fgColor theme="2" tint="-9.9948118533890809E-2"/>
        </patternFill>
      </fill>
    </dxf>
    <dxf>
      <fill>
        <patternFill patternType="none">
          <bgColor auto="1"/>
        </patternFill>
      </fill>
    </dxf>
    <dxf>
      <fill>
        <patternFill patternType="darkUp">
          <fgColor theme="2" tint="-9.9948118533890809E-2"/>
        </patternFill>
      </fill>
    </dxf>
    <dxf>
      <fill>
        <patternFill patternType="darkUp">
          <fgColor theme="2" tint="-9.9948118533890809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darkUp">
          <fgColor theme="2" tint="-9.9948118533890809E-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patternType="darkUp">
          <fgColor theme="2" tint="-9.9948118533890809E-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patternType="darkUp">
          <fgColor theme="2" tint="-9.9948118533890809E-2"/>
        </patternFill>
      </fill>
    </dxf>
    <dxf>
      <fill>
        <patternFill patternType="darkUp">
          <fgColor theme="2" tint="-9.9948118533890809E-2"/>
        </patternFill>
      </fill>
    </dxf>
    <dxf>
      <fill>
        <patternFill patternType="darkUp">
          <fgColor theme="2" tint="-9.9948118533890809E-2"/>
        </patternFill>
      </fill>
    </dxf>
    <dxf>
      <fill>
        <patternFill patternType="darkUp">
          <fgColor theme="2" tint="-9.9948118533890809E-2"/>
        </patternFill>
      </fill>
    </dxf>
    <dxf>
      <fill>
        <patternFill patternType="darkUp">
          <fgColor theme="2" tint="-9.9948118533890809E-2"/>
        </patternFill>
      </fill>
    </dxf>
    <dxf>
      <fill>
        <patternFill patternType="darkUp">
          <fgColor theme="2" tint="-9.9948118533890809E-2"/>
        </patternFill>
      </fill>
    </dxf>
    <dxf>
      <fill>
        <patternFill patternType="darkUp">
          <fgColor theme="2" tint="-9.9948118533890809E-2"/>
          <bgColor auto="1"/>
        </patternFill>
      </fill>
    </dxf>
    <dxf>
      <fill>
        <patternFill patternType="darkUp">
          <fgColor theme="2" tint="-9.9948118533890809E-2"/>
        </patternFill>
      </fill>
    </dxf>
    <dxf>
      <fill>
        <patternFill patternType="darkUp">
          <fgColor theme="2" tint="-9.9948118533890809E-2"/>
        </patternFill>
      </fill>
    </dxf>
    <dxf>
      <fill>
        <patternFill>
          <bgColor theme="5" tint="0.79998168889431442"/>
        </patternFill>
      </fill>
    </dxf>
    <dxf>
      <fill>
        <patternFill>
          <bgColor theme="5" tint="0.79998168889431442"/>
        </patternFill>
      </fill>
    </dxf>
    <dxf>
      <fill>
        <patternFill>
          <bgColor theme="2" tint="-9.9948118533890809E-2"/>
        </patternFill>
      </fill>
    </dxf>
    <dxf>
      <fill>
        <patternFill>
          <bgColor theme="7" tint="0.79998168889431442"/>
        </patternFill>
      </fill>
    </dxf>
    <dxf>
      <fill>
        <patternFill>
          <bgColor theme="5" tint="0.79998168889431442"/>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5" tint="0.79998168889431442"/>
        </patternFill>
      </fill>
    </dxf>
    <dxf>
      <fill>
        <patternFill>
          <bgColor theme="2" tint="-9.9948118533890809E-2"/>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M$18" lockText="1" noThreeD="1"/>
</file>

<file path=xl/ctrlProps/ctrlProp2.xml><?xml version="1.0" encoding="utf-8"?>
<formControlPr xmlns="http://schemas.microsoft.com/office/spreadsheetml/2009/9/main" objectType="CheckBox" fmlaLink="$N$18" lockText="1" noThreeD="1"/>
</file>

<file path=xl/ctrlProps/ctrlProp3.xml><?xml version="1.0" encoding="utf-8"?>
<formControlPr xmlns="http://schemas.microsoft.com/office/spreadsheetml/2009/9/main" objectType="CheckBox" checked="Checked" fmlaLink="$M$27" lockText="1" noThreeD="1"/>
</file>

<file path=xl/ctrlProps/ctrlProp4.xml><?xml version="1.0" encoding="utf-8"?>
<formControlPr xmlns="http://schemas.microsoft.com/office/spreadsheetml/2009/9/main" objectType="CheckBox" fmlaLink="$N$27" lockText="1" noThreeD="1"/>
</file>

<file path=xl/ctrlProps/ctrlProp5.xml><?xml version="1.0" encoding="utf-8"?>
<formControlPr xmlns="http://schemas.microsoft.com/office/spreadsheetml/2009/9/main" objectType="CheckBox" fmlaLink="$M$117" lockText="1" noThreeD="1"/>
</file>

<file path=xl/ctrlProps/ctrlProp6.xml><?xml version="1.0" encoding="utf-8"?>
<formControlPr xmlns="http://schemas.microsoft.com/office/spreadsheetml/2009/9/main" objectType="CheckBox" checked="Checked" fmlaLink="$M$147" lockText="1" noThreeD="1"/>
</file>

<file path=xl/ctrlProps/ctrlProp7.xml><?xml version="1.0" encoding="utf-8"?>
<formControlPr xmlns="http://schemas.microsoft.com/office/spreadsheetml/2009/9/main" objectType="CheckBox" fmlaLink="$M$129" lockText="1" noThreeD="1"/>
</file>

<file path=xl/ctrlProps/ctrlProp8.xml><?xml version="1.0" encoding="utf-8"?>
<formControlPr xmlns="http://schemas.microsoft.com/office/spreadsheetml/2009/9/main" objectType="CheckBox" checked="Checked" fmlaLink="$M$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17</xdr:row>
          <xdr:rowOff>200025</xdr:rowOff>
        </xdr:from>
        <xdr:to>
          <xdr:col>11</xdr:col>
          <xdr:colOff>180975</xdr:colOff>
          <xdr:row>18</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当社は、2025年4月1日現在、石垣空港国内線旅客ターミナルビルに入居している事業者です。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152400</xdr:rowOff>
        </xdr:from>
        <xdr:to>
          <xdr:col>11</xdr:col>
          <xdr:colOff>180975</xdr:colOff>
          <xdr:row>19</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当社は、2025年4月1日現在、石垣空港国内線旅客ターミナルビルに入居していない新規事業者です。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26</xdr:row>
          <xdr:rowOff>209550</xdr:rowOff>
        </xdr:from>
        <xdr:to>
          <xdr:col>5</xdr:col>
          <xdr:colOff>533400</xdr:colOff>
          <xdr:row>27</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27</xdr:row>
          <xdr:rowOff>133350</xdr:rowOff>
        </xdr:from>
        <xdr:to>
          <xdr:col>5</xdr:col>
          <xdr:colOff>533400</xdr:colOff>
          <xdr:row>28</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117</xdr:row>
          <xdr:rowOff>9525</xdr:rowOff>
        </xdr:from>
        <xdr:to>
          <xdr:col>13</xdr:col>
          <xdr:colOff>552450</xdr:colOff>
          <xdr:row>118</xdr:row>
          <xdr:rowOff>19050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借入先入力完了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146</xdr:row>
          <xdr:rowOff>228600</xdr:rowOff>
        </xdr:from>
        <xdr:to>
          <xdr:col>13</xdr:col>
          <xdr:colOff>276225</xdr:colOff>
          <xdr:row>148</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4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借入先入力完了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129</xdr:row>
          <xdr:rowOff>0</xdr:rowOff>
        </xdr:from>
        <xdr:to>
          <xdr:col>13</xdr:col>
          <xdr:colOff>466725</xdr:colOff>
          <xdr:row>130</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4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借入金残高入力完了</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4</xdr:row>
          <xdr:rowOff>9525</xdr:rowOff>
        </xdr:from>
        <xdr:to>
          <xdr:col>13</xdr:col>
          <xdr:colOff>657225</xdr:colOff>
          <xdr:row>5</xdr:row>
          <xdr:rowOff>19050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借入先入力完了</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D5E3D-35C6-480E-AB40-205AE2F9B900}">
  <sheetPr>
    <tabColor rgb="FF92D050"/>
  </sheetPr>
  <dimension ref="B1:N53"/>
  <sheetViews>
    <sheetView view="pageBreakPreview" zoomScaleNormal="100" zoomScaleSheetLayoutView="100" workbookViewId="0">
      <selection activeCell="C4" sqref="C4"/>
    </sheetView>
  </sheetViews>
  <sheetFormatPr defaultRowHeight="18.75"/>
  <cols>
    <col min="2" max="2" width="7.44140625" customWidth="1"/>
    <col min="9" max="9" width="8.88671875" customWidth="1"/>
    <col min="10" max="10" width="9.109375" customWidth="1"/>
    <col min="12" max="12" width="8.88671875" customWidth="1"/>
  </cols>
  <sheetData>
    <row r="1" spans="2:12">
      <c r="B1" s="109" t="s">
        <v>239</v>
      </c>
      <c r="J1" s="3"/>
      <c r="K1" s="62"/>
      <c r="L1" s="62"/>
    </row>
    <row r="2" spans="2:12" ht="18.75" customHeight="1">
      <c r="C2" s="9"/>
    </row>
    <row r="3" spans="2:12">
      <c r="B3" s="105" t="s">
        <v>241</v>
      </c>
      <c r="C3" t="s">
        <v>251</v>
      </c>
      <c r="G3" s="1"/>
      <c r="H3" s="1"/>
    </row>
    <row r="4" spans="2:12">
      <c r="B4" s="105"/>
      <c r="C4" t="s">
        <v>261</v>
      </c>
      <c r="G4" s="1"/>
      <c r="H4" s="1"/>
    </row>
    <row r="5" spans="2:12">
      <c r="B5" s="105"/>
      <c r="G5" s="1"/>
      <c r="H5" s="1"/>
    </row>
    <row r="6" spans="2:12">
      <c r="B6" s="105" t="s">
        <v>242</v>
      </c>
      <c r="C6" s="104"/>
      <c r="D6" t="s">
        <v>240</v>
      </c>
      <c r="J6" s="3"/>
      <c r="K6" s="103"/>
      <c r="L6" s="103"/>
    </row>
    <row r="7" spans="2:12">
      <c r="C7" t="s">
        <v>245</v>
      </c>
    </row>
    <row r="9" spans="2:12">
      <c r="B9" s="105" t="s">
        <v>243</v>
      </c>
      <c r="C9" s="106"/>
      <c r="D9" t="s">
        <v>252</v>
      </c>
    </row>
    <row r="11" spans="2:12">
      <c r="B11" s="105" t="s">
        <v>247</v>
      </c>
      <c r="C11" t="s">
        <v>253</v>
      </c>
      <c r="E11" s="107"/>
      <c r="F11" t="s">
        <v>246</v>
      </c>
      <c r="H11" s="108"/>
      <c r="I11" t="s">
        <v>254</v>
      </c>
    </row>
    <row r="12" spans="2:12">
      <c r="B12" s="105"/>
      <c r="C12" t="s">
        <v>255</v>
      </c>
    </row>
    <row r="13" spans="2:12">
      <c r="B13" s="105"/>
    </row>
    <row r="14" spans="2:12">
      <c r="B14" s="105" t="s">
        <v>248</v>
      </c>
      <c r="C14" s="111"/>
      <c r="D14" t="s">
        <v>256</v>
      </c>
    </row>
    <row r="15" spans="2:12">
      <c r="C15" t="s">
        <v>244</v>
      </c>
    </row>
    <row r="17" spans="2:14">
      <c r="B17" s="105" t="s">
        <v>249</v>
      </c>
      <c r="C17" s="110"/>
      <c r="D17" t="s">
        <v>250</v>
      </c>
      <c r="G17" s="1"/>
      <c r="H17" s="1"/>
    </row>
    <row r="18" spans="2:14">
      <c r="C18" t="s">
        <v>259</v>
      </c>
      <c r="G18" s="1"/>
      <c r="H18" s="1"/>
    </row>
    <row r="19" spans="2:14">
      <c r="G19" s="1"/>
      <c r="H19" s="1"/>
    </row>
    <row r="20" spans="2:14" ht="18.75" customHeight="1">
      <c r="B20" s="105"/>
      <c r="G20" s="1"/>
      <c r="H20" s="1"/>
    </row>
    <row r="21" spans="2:14" ht="18.75" customHeight="1">
      <c r="B21" s="105"/>
      <c r="C21" s="30"/>
      <c r="D21" s="8"/>
      <c r="E21" s="8"/>
      <c r="F21" s="8"/>
      <c r="G21" s="8"/>
      <c r="H21" s="8"/>
      <c r="I21" s="8"/>
      <c r="J21" s="8"/>
      <c r="K21" s="8"/>
    </row>
    <row r="22" spans="2:14" ht="18.75" customHeight="1"/>
    <row r="23" spans="2:14" ht="18.75" customHeight="1"/>
    <row r="24" spans="2:14" ht="18.75" customHeight="1"/>
    <row r="25" spans="2:14" ht="18.75" customHeight="1"/>
    <row r="26" spans="2:14" ht="18.75" customHeight="1">
      <c r="M26" s="55" t="b">
        <v>0</v>
      </c>
      <c r="N26" s="55" t="b">
        <v>1</v>
      </c>
    </row>
    <row r="27" spans="2:14" ht="18.75" customHeight="1">
      <c r="C27" s="17"/>
    </row>
    <row r="28" spans="2:14" ht="18.75" customHeight="1">
      <c r="C28" s="17"/>
    </row>
    <row r="29" spans="2:14" ht="18.75" customHeight="1">
      <c r="B29" s="80"/>
      <c r="C29" s="17"/>
    </row>
    <row r="30" spans="2:14" ht="18.75" customHeight="1"/>
    <row r="31" spans="2:14" ht="18.75" customHeight="1">
      <c r="C31" s="16"/>
      <c r="G31" s="17"/>
      <c r="H31" s="17"/>
      <c r="I31" s="55"/>
    </row>
    <row r="32" spans="2:14" ht="18.75" customHeight="1">
      <c r="C32" s="3"/>
      <c r="D32" s="2"/>
      <c r="E32" s="2"/>
      <c r="F32" s="2"/>
      <c r="G32" s="3"/>
      <c r="H32" s="3"/>
      <c r="I32" s="2"/>
      <c r="J32" s="2"/>
      <c r="K32" s="2"/>
    </row>
    <row r="33" spans="3:14" ht="18.75" customHeight="1">
      <c r="C33" s="3"/>
      <c r="D33" s="2"/>
      <c r="E33" s="2"/>
      <c r="F33" s="2"/>
      <c r="G33" s="3"/>
      <c r="H33" s="3"/>
      <c r="I33" s="2"/>
      <c r="J33" s="2"/>
      <c r="K33" s="2"/>
    </row>
    <row r="34" spans="3:14" ht="18.75" customHeight="1">
      <c r="C34" s="3"/>
      <c r="D34" s="2"/>
      <c r="E34" s="2"/>
      <c r="F34" s="2"/>
      <c r="G34" s="3"/>
      <c r="H34" s="3"/>
      <c r="I34" s="2"/>
      <c r="J34" s="2"/>
      <c r="K34" s="2"/>
    </row>
    <row r="35" spans="3:14" ht="18.75" customHeight="1">
      <c r="M35" s="55" t="b">
        <v>1</v>
      </c>
      <c r="N35" s="55" t="b">
        <v>0</v>
      </c>
    </row>
    <row r="36" spans="3:14" ht="18.75" customHeight="1">
      <c r="C36" s="9"/>
    </row>
    <row r="37" spans="3:14" ht="18.75" customHeight="1">
      <c r="C37" s="47"/>
      <c r="D37" s="47"/>
      <c r="E37" s="47"/>
      <c r="F37" s="47"/>
      <c r="G37" s="47"/>
      <c r="H37" s="47"/>
      <c r="I37" s="47"/>
      <c r="J37" s="47"/>
      <c r="K37" s="47"/>
    </row>
    <row r="38" spans="3:14" ht="18.75" customHeight="1">
      <c r="C38" s="47"/>
      <c r="D38" s="47"/>
      <c r="E38" s="47"/>
      <c r="F38" s="47"/>
      <c r="G38" s="47"/>
      <c r="H38" s="47"/>
      <c r="I38" s="47"/>
      <c r="J38" s="47"/>
      <c r="K38" s="47"/>
    </row>
    <row r="39" spans="3:14" ht="18.75" customHeight="1">
      <c r="C39" s="47"/>
      <c r="D39" s="47"/>
      <c r="E39" s="47"/>
      <c r="F39" s="47"/>
      <c r="G39" s="47"/>
      <c r="H39" s="47"/>
      <c r="I39" s="47"/>
      <c r="J39" s="47"/>
      <c r="K39" s="47"/>
    </row>
    <row r="40" spans="3:14" ht="18.75" customHeight="1"/>
    <row r="41" spans="3:14" ht="18.75" customHeight="1"/>
    <row r="42" spans="3:14" ht="18.75" customHeight="1"/>
    <row r="43" spans="3:14" ht="18.75" customHeight="1"/>
    <row r="44" spans="3:14" ht="18.75" customHeight="1"/>
    <row r="45" spans="3:14" ht="18.75" customHeight="1"/>
    <row r="46" spans="3:14" ht="18.75" customHeight="1"/>
    <row r="47" spans="3:14" ht="18.75" customHeight="1"/>
    <row r="48" spans="3:14" ht="18.75" customHeight="1"/>
    <row r="49" ht="18.75" customHeight="1"/>
    <row r="50" ht="18.75" customHeight="1"/>
    <row r="51" ht="18.75" customHeight="1"/>
    <row r="52" ht="18.75" customHeight="1"/>
    <row r="53" ht="18.75" customHeight="1"/>
  </sheetData>
  <phoneticPr fontId="2"/>
  <dataValidations disablePrompts="1" count="6">
    <dataValidation type="list" allowBlank="1" showInputMessage="1" showErrorMessage="1" sqref="I32" xr:uid="{D5C0E0CB-FF20-4A65-9678-2BDF0D0C34BA}">
      <formula1>INDIRECT(I31)</formula1>
    </dataValidation>
    <dataValidation type="list" allowBlank="1" showInputMessage="1" showErrorMessage="1" sqref="D29" xr:uid="{70870302-A881-4B16-80DF-1835C3BB3B0D}">
      <formula1>INDIRECT(B29)</formula1>
    </dataValidation>
    <dataValidation type="list" allowBlank="1" showInputMessage="1" showErrorMessage="1" sqref="D32:D34" xr:uid="{C28FDA56-86AB-4F06-BD9D-FE10E3C1D2CB}">
      <formula1>INDIRECT($D$28)</formula1>
    </dataValidation>
    <dataValidation type="list" allowBlank="1" showInputMessage="1" showErrorMessage="1" sqref="D28" xr:uid="{39C7116D-5E91-4AF3-A115-D565095AA84D}">
      <formula1>"物販店,飲食店,サービス店"</formula1>
    </dataValidation>
    <dataValidation type="list" allowBlank="1" showInputMessage="1" showErrorMessage="1" sqref="I33" xr:uid="{0A97E1F0-265B-4049-B75B-215947643153}">
      <formula1>INDIRECT(I31)</formula1>
    </dataValidation>
    <dataValidation type="list" allowBlank="1" showInputMessage="1" showErrorMessage="1" sqref="I34" xr:uid="{52CE5153-3A25-49B6-828C-BBE2DF735089}">
      <formula1>INDIRECT(I31)</formula1>
    </dataValidation>
  </dataValidations>
  <printOptions horizontalCentered="1"/>
  <pageMargins left="0.31496062992125984" right="0.11811023622047245" top="0.35433070866141736" bottom="0.15748031496062992" header="0.31496062992125984" footer="0.31496062992125984"/>
  <pageSetup paperSize="9" scale="81" orientation="portrait" r:id="rId1"/>
  <headerFooter>
    <oddFooter>&amp;C
&amp;P/&amp;N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EC476-B6F9-4B59-94D7-1C3127FF1C3E}">
  <sheetPr>
    <tabColor rgb="FFFFCCCC"/>
  </sheetPr>
  <dimension ref="B1:N31"/>
  <sheetViews>
    <sheetView tabSelected="1" view="pageBreakPreview" zoomScaleNormal="100" zoomScaleSheetLayoutView="100" workbookViewId="0">
      <selection activeCell="C14" sqref="C14"/>
    </sheetView>
  </sheetViews>
  <sheetFormatPr defaultRowHeight="18.75"/>
  <cols>
    <col min="2" max="2" width="7.44140625" customWidth="1"/>
    <col min="9" max="9" width="8.88671875" customWidth="1"/>
    <col min="10" max="10" width="9.109375" customWidth="1"/>
    <col min="12" max="12" width="8.88671875" customWidth="1"/>
  </cols>
  <sheetData>
    <row r="1" spans="2:12">
      <c r="B1" t="s">
        <v>16</v>
      </c>
      <c r="J1" s="72" t="s">
        <v>6</v>
      </c>
      <c r="K1" s="40"/>
      <c r="L1" s="40"/>
    </row>
    <row r="2" spans="2:12">
      <c r="J2" s="72" t="s">
        <v>42</v>
      </c>
      <c r="K2" s="71">
        <v>45789</v>
      </c>
      <c r="L2" s="71"/>
    </row>
    <row r="5" spans="2:12">
      <c r="C5" t="s">
        <v>0</v>
      </c>
    </row>
    <row r="6" spans="2:12">
      <c r="C6" t="s">
        <v>1</v>
      </c>
    </row>
    <row r="8" spans="2:12">
      <c r="G8" s="1"/>
      <c r="H8" s="1" t="s">
        <v>2</v>
      </c>
      <c r="I8" t="s">
        <v>262</v>
      </c>
    </row>
    <row r="9" spans="2:12">
      <c r="G9" s="1"/>
      <c r="H9" s="1" t="s">
        <v>3</v>
      </c>
      <c r="I9" t="s">
        <v>263</v>
      </c>
    </row>
    <row r="10" spans="2:12">
      <c r="G10" s="1"/>
      <c r="H10" s="1" t="s">
        <v>4</v>
      </c>
      <c r="I10" t="s">
        <v>264</v>
      </c>
    </row>
    <row r="11" spans="2:12">
      <c r="G11" s="1"/>
      <c r="H11" s="1" t="s">
        <v>5</v>
      </c>
      <c r="I11" t="s">
        <v>265</v>
      </c>
    </row>
    <row r="12" spans="2:12" ht="30" customHeight="1">
      <c r="G12" s="165"/>
    </row>
    <row r="13" spans="2:12" ht="24.75">
      <c r="C13" s="30" t="s">
        <v>304</v>
      </c>
      <c r="D13" s="8"/>
      <c r="E13" s="8"/>
      <c r="F13" s="8"/>
      <c r="G13" s="8"/>
      <c r="H13" s="8"/>
      <c r="I13" s="8"/>
      <c r="J13" s="8"/>
      <c r="K13" s="8"/>
    </row>
    <row r="14" spans="2:12" ht="30" customHeight="1"/>
    <row r="15" spans="2:12">
      <c r="C15" s="119" t="s">
        <v>7</v>
      </c>
      <c r="D15" s="119"/>
      <c r="E15" s="119"/>
      <c r="F15" s="119"/>
      <c r="G15" s="119"/>
      <c r="H15" s="119"/>
      <c r="I15" s="119"/>
      <c r="J15" s="119"/>
      <c r="K15" s="119"/>
      <c r="L15" s="119"/>
    </row>
    <row r="16" spans="2:12">
      <c r="C16" s="119"/>
      <c r="D16" s="119"/>
      <c r="E16" s="119"/>
      <c r="F16" s="119"/>
      <c r="G16" s="119"/>
      <c r="H16" s="119"/>
      <c r="I16" s="119"/>
      <c r="J16" s="119"/>
      <c r="K16" s="119"/>
      <c r="L16" s="119"/>
    </row>
    <row r="17" spans="2:14">
      <c r="C17" s="119"/>
      <c r="D17" s="119"/>
      <c r="E17" s="119"/>
      <c r="F17" s="119"/>
      <c r="G17" s="119"/>
      <c r="H17" s="119"/>
      <c r="I17" s="119"/>
      <c r="J17" s="119"/>
      <c r="K17" s="119"/>
      <c r="L17" s="119"/>
    </row>
    <row r="18" spans="2:14">
      <c r="M18" s="55" t="b">
        <v>1</v>
      </c>
      <c r="N18" s="55" t="b">
        <v>0</v>
      </c>
    </row>
    <row r="19" spans="2:14" ht="28.5" customHeight="1">
      <c r="C19" s="17" t="s">
        <v>15</v>
      </c>
      <c r="D19" s="120"/>
      <c r="E19" s="120"/>
      <c r="F19" s="120"/>
      <c r="G19" s="120"/>
      <c r="H19" s="120"/>
      <c r="I19" s="120"/>
      <c r="J19" s="120"/>
      <c r="K19" s="120"/>
    </row>
    <row r="20" spans="2:14" ht="28.5" customHeight="1">
      <c r="C20" s="17" t="str">
        <f>+IF(M18=TRUE,"(現入居業態)",IF(N18=TRUE,"(応募業態)",""))</f>
        <v>(現入居業態)</v>
      </c>
      <c r="D20" t="s">
        <v>266</v>
      </c>
    </row>
    <row r="21" spans="2:14" ht="28.5" customHeight="1">
      <c r="B21" s="80" t="str">
        <f>+IF(D20="物販店","物販店区画2",IF(D20="飲食店","飲食店区画",IF(D20="サービス店","サービス店区画","")))</f>
        <v>物販店区画2</v>
      </c>
      <c r="C21" s="17" t="str">
        <f>+IF(C20="","",IF(C20="(現入居業態)","(現入居区画)",""))</f>
        <v>(現入居区画)</v>
      </c>
      <c r="D21" t="s">
        <v>267</v>
      </c>
    </row>
    <row r="23" spans="2:14" ht="28.5" customHeight="1">
      <c r="C23" s="16" t="s">
        <v>9</v>
      </c>
      <c r="G23" s="17"/>
      <c r="H23" s="17" t="s">
        <v>13</v>
      </c>
      <c r="I23" s="55" t="str">
        <f>+IF(D20="物販店","物販店区画",IF(D20="飲食店","飲食店区画",IF(D20="サービス店","サービス店区画","")))</f>
        <v>物販店区画</v>
      </c>
    </row>
    <row r="24" spans="2:14" ht="28.5" customHeight="1">
      <c r="C24" s="4" t="s">
        <v>10</v>
      </c>
      <c r="D24" s="27" t="s">
        <v>154</v>
      </c>
      <c r="E24" s="28"/>
      <c r="F24" s="29"/>
      <c r="G24" s="3"/>
      <c r="H24" s="4" t="s">
        <v>10</v>
      </c>
      <c r="I24" s="27" t="s">
        <v>268</v>
      </c>
      <c r="J24" s="28"/>
      <c r="K24" s="29"/>
    </row>
    <row r="25" spans="2:14" ht="28.5" customHeight="1">
      <c r="C25" s="4" t="s">
        <v>11</v>
      </c>
      <c r="D25" s="27" t="s">
        <v>155</v>
      </c>
      <c r="E25" s="28"/>
      <c r="F25" s="29"/>
      <c r="G25" s="3"/>
      <c r="H25" s="4" t="s">
        <v>11</v>
      </c>
      <c r="I25" s="27" t="s">
        <v>137</v>
      </c>
      <c r="J25" s="28"/>
      <c r="K25" s="29"/>
    </row>
    <row r="26" spans="2:14" ht="28.5" customHeight="1">
      <c r="C26" s="4" t="s">
        <v>12</v>
      </c>
      <c r="D26" s="27" t="s">
        <v>157</v>
      </c>
      <c r="E26" s="28"/>
      <c r="F26" s="29"/>
      <c r="G26" s="3"/>
      <c r="H26" s="4" t="s">
        <v>12</v>
      </c>
      <c r="I26" s="27" t="s">
        <v>138</v>
      </c>
      <c r="J26" s="28"/>
      <c r="K26" s="29"/>
    </row>
    <row r="27" spans="2:14">
      <c r="M27" s="55" t="b">
        <v>1</v>
      </c>
      <c r="N27" s="55" t="b">
        <v>0</v>
      </c>
    </row>
    <row r="28" spans="2:14" ht="28.5" customHeight="1">
      <c r="C28" s="9" t="s">
        <v>14</v>
      </c>
    </row>
    <row r="29" spans="2:14" ht="28.5" customHeight="1">
      <c r="C29" s="121" t="s">
        <v>269</v>
      </c>
      <c r="D29" s="122"/>
      <c r="E29" s="122"/>
      <c r="F29" s="122"/>
      <c r="G29" s="122"/>
      <c r="H29" s="122"/>
      <c r="I29" s="122"/>
      <c r="J29" s="122"/>
      <c r="K29" s="123"/>
    </row>
    <row r="30" spans="2:14" ht="28.5" customHeight="1">
      <c r="C30" s="124"/>
      <c r="D30" s="125"/>
      <c r="E30" s="125"/>
      <c r="F30" s="125"/>
      <c r="G30" s="125"/>
      <c r="H30" s="125"/>
      <c r="I30" s="125"/>
      <c r="J30" s="125"/>
      <c r="K30" s="126"/>
    </row>
    <row r="31" spans="2:14" ht="28.5" customHeight="1">
      <c r="C31" s="127"/>
      <c r="D31" s="128"/>
      <c r="E31" s="128"/>
      <c r="F31" s="128"/>
      <c r="G31" s="128"/>
      <c r="H31" s="128"/>
      <c r="I31" s="128"/>
      <c r="J31" s="128"/>
      <c r="K31" s="129"/>
    </row>
  </sheetData>
  <mergeCells count="3">
    <mergeCell ref="C15:L17"/>
    <mergeCell ref="D19:K19"/>
    <mergeCell ref="C29:K31"/>
  </mergeCells>
  <phoneticPr fontId="2"/>
  <conditionalFormatting sqref="C29">
    <cfRule type="expression" dxfId="198" priority="118">
      <formula>N27=TRUE</formula>
    </cfRule>
    <cfRule type="expression" dxfId="197" priority="125">
      <formula>$M$27=TRUE</formula>
    </cfRule>
  </conditionalFormatting>
  <conditionalFormatting sqref="C29:K31">
    <cfRule type="notContainsBlanks" dxfId="196" priority="55">
      <formula>LEN(TRIM(C29))&gt;0</formula>
    </cfRule>
  </conditionalFormatting>
  <conditionalFormatting sqref="D20">
    <cfRule type="notContainsBlanks" dxfId="195" priority="1">
      <formula>LEN(TRIM(D20))&gt;0</formula>
    </cfRule>
    <cfRule type="expression" dxfId="194" priority="2">
      <formula>$C$20="(応募業態)"</formula>
    </cfRule>
  </conditionalFormatting>
  <conditionalFormatting sqref="D20:D21">
    <cfRule type="notContainsBlanks" dxfId="193" priority="34">
      <formula>LEN(TRIM(D20))&gt;0</formula>
    </cfRule>
    <cfRule type="expression" dxfId="192" priority="121">
      <formula>$M$18=TRUE</formula>
    </cfRule>
  </conditionalFormatting>
  <conditionalFormatting sqref="D24:D26">
    <cfRule type="containsBlanks" dxfId="191" priority="127">
      <formula>LEN(TRIM(D24))=0</formula>
    </cfRule>
  </conditionalFormatting>
  <conditionalFormatting sqref="D25:F26">
    <cfRule type="expression" dxfId="190" priority="4">
      <formula>$D$20="飲食店"</formula>
    </cfRule>
  </conditionalFormatting>
  <conditionalFormatting sqref="I8:I11">
    <cfRule type="containsBlanks" dxfId="189" priority="122">
      <formula>LEN(TRIM(I8))=0</formula>
    </cfRule>
  </conditionalFormatting>
  <conditionalFormatting sqref="I24:I26">
    <cfRule type="containsBlanks" dxfId="188" priority="126">
      <formula>LEN(TRIM(I24))=0</formula>
    </cfRule>
  </conditionalFormatting>
  <conditionalFormatting sqref="I25:K26">
    <cfRule type="expression" dxfId="187" priority="3">
      <formula>$D$20="サービス店"</formula>
    </cfRule>
  </conditionalFormatting>
  <conditionalFormatting sqref="K2">
    <cfRule type="containsBlanks" dxfId="186" priority="123">
      <formula>LEN(TRIM(K2))=0</formula>
    </cfRule>
  </conditionalFormatting>
  <conditionalFormatting sqref="L2">
    <cfRule type="expression" dxfId="185" priority="124">
      <formula>"K2="""""</formula>
    </cfRule>
  </conditionalFormatting>
  <dataValidations count="6">
    <dataValidation type="list" allowBlank="1" showInputMessage="1" showErrorMessage="1" sqref="I26" xr:uid="{1C82244B-83FB-45C5-80BF-03D694E4B558}">
      <formula1>INDIRECT(I23)</formula1>
    </dataValidation>
    <dataValidation type="list" allowBlank="1" showInputMessage="1" showErrorMessage="1" sqref="I25" xr:uid="{02971B5D-A955-40AE-A0A7-FD16971612C9}">
      <formula1>INDIRECT(I23)</formula1>
    </dataValidation>
    <dataValidation type="list" allowBlank="1" showInputMessage="1" showErrorMessage="1" sqref="D20" xr:uid="{F0BACF1D-4043-42F5-87F6-D09FDE65D616}">
      <formula1>"物販店,飲食店,サービス店"</formula1>
    </dataValidation>
    <dataValidation type="list" allowBlank="1" showInputMessage="1" showErrorMessage="1" sqref="D24:D26" xr:uid="{A9600F2D-FFE5-4919-8827-49A21DB5B20B}">
      <formula1>INDIRECT($D$20)</formula1>
    </dataValidation>
    <dataValidation type="list" allowBlank="1" showInputMessage="1" showErrorMessage="1" sqref="D21" xr:uid="{F93A1169-52FB-4717-A64D-1BA22110BA4F}">
      <formula1>INDIRECT(B21)</formula1>
    </dataValidation>
    <dataValidation type="list" allowBlank="1" showInputMessage="1" showErrorMessage="1" sqref="I24" xr:uid="{56370DCC-3A80-4D55-B1DF-E3FB4B20AF4F}">
      <formula1>INDIRECT(I23)</formula1>
    </dataValidation>
  </dataValidations>
  <printOptions horizontalCentered="1"/>
  <pageMargins left="0.31496062992125984" right="0.11811023622047245" top="0.35433070866141736" bottom="0.15748031496062992" header="0.31496062992125984" footer="0.31496062992125984"/>
  <pageSetup paperSize="9" scale="81" orientation="portrait" r:id="rId1"/>
  <headerFooter>
    <oddFooter>&amp;C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28575</xdr:colOff>
                    <xdr:row>17</xdr:row>
                    <xdr:rowOff>200025</xdr:rowOff>
                  </from>
                  <to>
                    <xdr:col>11</xdr:col>
                    <xdr:colOff>180975</xdr:colOff>
                    <xdr:row>18</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28575</xdr:colOff>
                    <xdr:row>18</xdr:row>
                    <xdr:rowOff>152400</xdr:rowOff>
                  </from>
                  <to>
                    <xdr:col>11</xdr:col>
                    <xdr:colOff>180975</xdr:colOff>
                    <xdr:row>19</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171450</xdr:colOff>
                    <xdr:row>26</xdr:row>
                    <xdr:rowOff>209550</xdr:rowOff>
                  </from>
                  <to>
                    <xdr:col>5</xdr:col>
                    <xdr:colOff>533400</xdr:colOff>
                    <xdr:row>27</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171450</xdr:colOff>
                    <xdr:row>27</xdr:row>
                    <xdr:rowOff>133350</xdr:rowOff>
                  </from>
                  <to>
                    <xdr:col>5</xdr:col>
                    <xdr:colOff>533400</xdr:colOff>
                    <xdr:row>28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A6E18-9264-4D4C-BAA7-785E9B924DB0}">
  <sheetPr>
    <tabColor rgb="FFFFCCCC"/>
  </sheetPr>
  <dimension ref="A1:L97"/>
  <sheetViews>
    <sheetView tabSelected="1" view="pageBreakPreview" zoomScaleNormal="100" zoomScaleSheetLayoutView="100" workbookViewId="0">
      <selection activeCell="C14" sqref="C14"/>
    </sheetView>
  </sheetViews>
  <sheetFormatPr defaultRowHeight="18.75" outlineLevelRow="1"/>
  <cols>
    <col min="2" max="2" width="7.44140625" customWidth="1"/>
    <col min="9" max="9" width="8.88671875" customWidth="1"/>
    <col min="10" max="10" width="9.109375" customWidth="1"/>
    <col min="12" max="12" width="8.88671875" customWidth="1"/>
  </cols>
  <sheetData>
    <row r="1" spans="2:12">
      <c r="B1" t="s">
        <v>17</v>
      </c>
      <c r="J1" s="72" t="str">
        <f>+'(様式1)'!J1</f>
        <v>整理番号</v>
      </c>
      <c r="K1" s="40" t="str">
        <f>+IF('(様式1)'!K1="","",'(様式1)'!K1)</f>
        <v/>
      </c>
      <c r="L1" s="40"/>
    </row>
    <row r="2" spans="2:12">
      <c r="J2" s="3"/>
      <c r="K2" s="62"/>
      <c r="L2" s="62"/>
    </row>
    <row r="3" spans="2:12">
      <c r="B3" t="s">
        <v>18</v>
      </c>
    </row>
    <row r="4" spans="2:12">
      <c r="C4" t="s">
        <v>28</v>
      </c>
    </row>
    <row r="5" spans="2:12">
      <c r="C5" s="18" t="s">
        <v>19</v>
      </c>
      <c r="D5" s="10" t="s">
        <v>270</v>
      </c>
      <c r="E5" s="11"/>
      <c r="F5" s="11"/>
      <c r="G5" s="11"/>
      <c r="H5" s="11"/>
      <c r="I5" s="4" t="s">
        <v>21</v>
      </c>
      <c r="J5" s="137">
        <v>10000000</v>
      </c>
      <c r="K5" s="131"/>
      <c r="L5" s="132"/>
    </row>
    <row r="6" spans="2:12">
      <c r="C6" s="21" t="s">
        <v>3</v>
      </c>
      <c r="D6" s="13" t="str">
        <f>+IF('(様式1)'!I9="","",'(様式1)'!I9)</f>
        <v>株式会社××××</v>
      </c>
      <c r="E6" s="14"/>
      <c r="F6" s="14"/>
      <c r="G6" s="14"/>
      <c r="H6" s="14"/>
      <c r="I6" s="4" t="s">
        <v>31</v>
      </c>
      <c r="J6" s="31">
        <v>3</v>
      </c>
      <c r="K6" s="72" t="s">
        <v>128</v>
      </c>
      <c r="L6" s="15"/>
    </row>
    <row r="7" spans="2:12">
      <c r="C7" s="4" t="s">
        <v>2</v>
      </c>
      <c r="D7" s="5" t="str">
        <f>+IF('(様式1)'!I8="","",'(様式1)'!I8)</f>
        <v>沖縄県石垣市字白保〇〇〇</v>
      </c>
      <c r="E7" s="6"/>
      <c r="F7" s="6"/>
      <c r="G7" s="6"/>
      <c r="H7" s="6"/>
      <c r="I7" s="6"/>
      <c r="J7" s="6"/>
      <c r="K7" s="6"/>
      <c r="L7" s="7"/>
    </row>
    <row r="8" spans="2:12">
      <c r="C8" s="18" t="s">
        <v>19</v>
      </c>
      <c r="D8" s="10" t="s">
        <v>271</v>
      </c>
      <c r="E8" s="11"/>
      <c r="F8" s="11"/>
      <c r="G8" s="11"/>
      <c r="H8" s="102"/>
      <c r="I8" s="11"/>
      <c r="J8" s="11"/>
      <c r="K8" s="11"/>
      <c r="L8" s="12"/>
    </row>
    <row r="9" spans="2:12">
      <c r="C9" s="21" t="s">
        <v>4</v>
      </c>
      <c r="D9" s="13" t="str">
        <f>+IF('(様式1)'!I10="","",'(様式1)'!I10)</f>
        <v>青空　太郎</v>
      </c>
      <c r="E9" s="14"/>
      <c r="F9" s="14"/>
      <c r="G9" s="14"/>
      <c r="H9" s="72"/>
      <c r="I9" s="72"/>
      <c r="J9" s="72"/>
      <c r="K9" s="14"/>
      <c r="L9" s="15"/>
    </row>
    <row r="10" spans="2:12">
      <c r="C10" s="4" t="s">
        <v>20</v>
      </c>
      <c r="D10" s="32">
        <v>2013</v>
      </c>
      <c r="E10" s="31" t="s">
        <v>127</v>
      </c>
      <c r="F10" s="31">
        <v>4</v>
      </c>
      <c r="G10" s="31" t="s">
        <v>128</v>
      </c>
      <c r="H10" s="31">
        <v>1</v>
      </c>
      <c r="I10" s="31" t="s">
        <v>129</v>
      </c>
      <c r="J10" s="6" t="str">
        <f>+IF(D10="","","※創業　　"&amp; 2025-D10+1&amp;"　年目")</f>
        <v>※創業　　13　年目</v>
      </c>
      <c r="K10" s="28"/>
      <c r="L10" s="29"/>
    </row>
    <row r="11" spans="2:12">
      <c r="C11" s="19" t="s">
        <v>27</v>
      </c>
      <c r="D11" s="32">
        <v>2014</v>
      </c>
      <c r="E11" s="31" t="s">
        <v>127</v>
      </c>
      <c r="F11" s="31">
        <v>4</v>
      </c>
      <c r="G11" s="31" t="s">
        <v>128</v>
      </c>
      <c r="H11" s="31">
        <v>1</v>
      </c>
      <c r="I11" s="31" t="s">
        <v>129</v>
      </c>
      <c r="J11" s="6" t="str">
        <f>+IF(D11="","","※法人化　"&amp; 2025-D11+1&amp;"　年目")</f>
        <v>※法人化　12　年目</v>
      </c>
      <c r="K11" s="6"/>
      <c r="L11" s="7"/>
    </row>
    <row r="12" spans="2:12">
      <c r="C12" s="4" t="s">
        <v>209</v>
      </c>
      <c r="D12" s="31" t="s">
        <v>210</v>
      </c>
      <c r="E12" s="82">
        <v>30</v>
      </c>
      <c r="F12" s="31" t="s">
        <v>211</v>
      </c>
      <c r="G12" s="82">
        <v>10</v>
      </c>
      <c r="H12" s="81" t="s">
        <v>111</v>
      </c>
      <c r="I12" s="83">
        <f>+IF(E12+G12=0,"",E12+G12)</f>
        <v>40</v>
      </c>
      <c r="J12" s="6"/>
      <c r="K12" s="6"/>
      <c r="L12" s="7"/>
    </row>
    <row r="13" spans="2:12">
      <c r="C13" s="18" t="s">
        <v>212</v>
      </c>
      <c r="D13" s="138" t="s">
        <v>272</v>
      </c>
      <c r="E13" s="122"/>
      <c r="F13" s="122"/>
      <c r="G13" s="122"/>
      <c r="H13" s="122"/>
      <c r="I13" s="122"/>
      <c r="J13" s="122"/>
      <c r="K13" s="122"/>
      <c r="L13" s="123"/>
    </row>
    <row r="14" spans="2:12">
      <c r="C14" s="77"/>
      <c r="D14" s="127"/>
      <c r="E14" s="128"/>
      <c r="F14" s="128"/>
      <c r="G14" s="128"/>
      <c r="H14" s="128"/>
      <c r="I14" s="128"/>
      <c r="J14" s="128"/>
      <c r="K14" s="128"/>
      <c r="L14" s="129"/>
    </row>
    <row r="15" spans="2:12">
      <c r="C15" s="25" t="s">
        <v>29</v>
      </c>
      <c r="D15" s="138" t="s">
        <v>273</v>
      </c>
      <c r="E15" s="122"/>
      <c r="F15" s="122"/>
      <c r="G15" s="122"/>
      <c r="H15" s="122"/>
      <c r="I15" s="122"/>
      <c r="J15" s="122"/>
      <c r="K15" s="122"/>
      <c r="L15" s="123"/>
    </row>
    <row r="16" spans="2:12">
      <c r="C16" s="26"/>
      <c r="D16" s="127"/>
      <c r="E16" s="128"/>
      <c r="F16" s="128"/>
      <c r="G16" s="128"/>
      <c r="H16" s="128"/>
      <c r="I16" s="128"/>
      <c r="J16" s="128"/>
      <c r="K16" s="128"/>
      <c r="L16" s="129"/>
    </row>
    <row r="17" spans="3:12">
      <c r="C17" s="20" t="s">
        <v>22</v>
      </c>
      <c r="D17" s="5" t="s">
        <v>274</v>
      </c>
      <c r="E17" s="6"/>
      <c r="F17" s="6"/>
      <c r="G17" s="6"/>
      <c r="H17" s="6"/>
      <c r="I17" s="6"/>
      <c r="J17" s="6"/>
      <c r="K17" s="6"/>
      <c r="L17" s="7"/>
    </row>
    <row r="18" spans="3:12">
      <c r="C18" s="20" t="s">
        <v>23</v>
      </c>
      <c r="D18" s="5" t="s">
        <v>275</v>
      </c>
      <c r="E18" s="6"/>
      <c r="F18" s="6"/>
      <c r="G18" s="6"/>
      <c r="H18" s="6"/>
      <c r="I18" s="6"/>
      <c r="J18" s="6"/>
      <c r="K18" s="6"/>
      <c r="L18" s="7"/>
    </row>
    <row r="19" spans="3:12">
      <c r="C19" s="20" t="s">
        <v>24</v>
      </c>
      <c r="D19" s="22" t="s">
        <v>25</v>
      </c>
      <c r="E19" s="6" t="s">
        <v>276</v>
      </c>
      <c r="F19" s="6"/>
      <c r="G19" s="6"/>
      <c r="H19" s="23" t="s">
        <v>26</v>
      </c>
      <c r="I19" s="6" t="s">
        <v>277</v>
      </c>
      <c r="J19" s="6"/>
      <c r="K19" s="6"/>
      <c r="L19" s="7"/>
    </row>
    <row r="21" spans="3:12">
      <c r="C21" s="9" t="s">
        <v>30</v>
      </c>
    </row>
    <row r="22" spans="3:12">
      <c r="C22" s="17"/>
      <c r="D22" s="27" t="s">
        <v>38</v>
      </c>
      <c r="E22" s="28"/>
      <c r="F22" s="29"/>
      <c r="G22" s="28" t="s">
        <v>39</v>
      </c>
      <c r="H22" s="28"/>
      <c r="I22" s="29"/>
      <c r="J22" s="28" t="s">
        <v>40</v>
      </c>
      <c r="K22" s="28"/>
      <c r="L22" s="29"/>
    </row>
    <row r="23" spans="3:12">
      <c r="C23" s="20" t="s">
        <v>32</v>
      </c>
      <c r="D23" s="135">
        <v>21520260</v>
      </c>
      <c r="E23" s="136"/>
      <c r="F23" s="7" t="s">
        <v>41</v>
      </c>
      <c r="G23" s="135">
        <v>31520000</v>
      </c>
      <c r="H23" s="136"/>
      <c r="I23" s="7" t="s">
        <v>41</v>
      </c>
      <c r="J23" s="135">
        <v>41520000</v>
      </c>
      <c r="K23" s="136"/>
      <c r="L23" s="7" t="s">
        <v>41</v>
      </c>
    </row>
    <row r="24" spans="3:12">
      <c r="C24" s="20" t="s">
        <v>33</v>
      </c>
      <c r="D24" s="133">
        <v>12912156</v>
      </c>
      <c r="E24" s="134"/>
      <c r="F24" s="15" t="s">
        <v>41</v>
      </c>
      <c r="G24" s="133">
        <v>18912000</v>
      </c>
      <c r="H24" s="134"/>
      <c r="I24" s="15" t="s">
        <v>41</v>
      </c>
      <c r="J24" s="133">
        <v>24912000</v>
      </c>
      <c r="K24" s="134"/>
      <c r="L24" s="15" t="s">
        <v>41</v>
      </c>
    </row>
    <row r="25" spans="3:12">
      <c r="C25" s="20" t="s">
        <v>34</v>
      </c>
      <c r="D25" s="133">
        <f>+IF(D23-D24=0,"",D23-D24)</f>
        <v>8608104</v>
      </c>
      <c r="E25" s="134"/>
      <c r="F25" s="15" t="s">
        <v>41</v>
      </c>
      <c r="G25" s="133">
        <f>+IF(G23-G24=0,"",G23-G24)</f>
        <v>12608000</v>
      </c>
      <c r="H25" s="134"/>
      <c r="I25" s="15" t="s">
        <v>41</v>
      </c>
      <c r="J25" s="133">
        <f>+IF(J23-J24=0,"",J23-J24)</f>
        <v>16608000</v>
      </c>
      <c r="K25" s="134"/>
      <c r="L25" s="15" t="s">
        <v>41</v>
      </c>
    </row>
    <row r="26" spans="3:12">
      <c r="C26" s="20" t="s">
        <v>35</v>
      </c>
      <c r="D26" s="135">
        <v>5000000</v>
      </c>
      <c r="E26" s="136"/>
      <c r="F26" s="15" t="s">
        <v>41</v>
      </c>
      <c r="G26" s="135">
        <v>8000000</v>
      </c>
      <c r="H26" s="136"/>
      <c r="I26" s="15" t="s">
        <v>41</v>
      </c>
      <c r="J26" s="135">
        <v>11000000</v>
      </c>
      <c r="K26" s="136"/>
      <c r="L26" s="15" t="s">
        <v>41</v>
      </c>
    </row>
    <row r="27" spans="3:12">
      <c r="C27" s="20" t="s">
        <v>36</v>
      </c>
      <c r="D27" s="133">
        <v>4000000</v>
      </c>
      <c r="E27" s="134"/>
      <c r="F27" s="15" t="s">
        <v>41</v>
      </c>
      <c r="G27" s="133">
        <v>7000000</v>
      </c>
      <c r="H27" s="134"/>
      <c r="I27" s="15" t="s">
        <v>41</v>
      </c>
      <c r="J27" s="133">
        <v>10000000</v>
      </c>
      <c r="K27" s="134"/>
      <c r="L27" s="15" t="s">
        <v>41</v>
      </c>
    </row>
    <row r="28" spans="3:12">
      <c r="C28" s="20" t="s">
        <v>37</v>
      </c>
      <c r="D28" s="133">
        <v>2800000</v>
      </c>
      <c r="E28" s="134"/>
      <c r="F28" s="15" t="s">
        <v>41</v>
      </c>
      <c r="G28" s="133">
        <v>4200000</v>
      </c>
      <c r="H28" s="134"/>
      <c r="I28" s="15" t="s">
        <v>41</v>
      </c>
      <c r="J28" s="133">
        <v>7000000</v>
      </c>
      <c r="K28" s="134"/>
      <c r="L28" s="15" t="s">
        <v>41</v>
      </c>
    </row>
    <row r="30" spans="3:12">
      <c r="C30" s="9" t="s">
        <v>43</v>
      </c>
    </row>
    <row r="31" spans="3:12" ht="19.5" thickBot="1">
      <c r="C31" s="9" t="s">
        <v>193</v>
      </c>
      <c r="K31" s="73">
        <v>3</v>
      </c>
    </row>
    <row r="32" spans="3:12" ht="19.5" thickTop="1">
      <c r="C32" s="9"/>
    </row>
    <row r="33" spans="3:12">
      <c r="C33" s="17" t="s">
        <v>45</v>
      </c>
    </row>
    <row r="34" spans="3:12">
      <c r="C34" s="20" t="s">
        <v>44</v>
      </c>
      <c r="D34" s="6" t="s">
        <v>278</v>
      </c>
      <c r="E34" s="6"/>
      <c r="F34" s="6"/>
      <c r="G34" s="6"/>
      <c r="H34" s="4" t="s">
        <v>46</v>
      </c>
      <c r="I34" s="6" t="s">
        <v>281</v>
      </c>
      <c r="J34" s="6"/>
      <c r="K34" s="6"/>
      <c r="L34" s="7"/>
    </row>
    <row r="35" spans="3:12">
      <c r="C35" s="20" t="s">
        <v>47</v>
      </c>
      <c r="D35" s="57">
        <v>50</v>
      </c>
      <c r="E35" s="6" t="s">
        <v>130</v>
      </c>
      <c r="F35" s="6"/>
      <c r="G35" s="6"/>
      <c r="H35" s="4" t="s">
        <v>48</v>
      </c>
      <c r="I35" s="56">
        <v>5</v>
      </c>
      <c r="J35" s="6"/>
      <c r="K35" s="6"/>
      <c r="L35" s="7"/>
    </row>
    <row r="36" spans="3:12">
      <c r="C36" s="20" t="s">
        <v>49</v>
      </c>
      <c r="D36" s="6">
        <v>2013</v>
      </c>
      <c r="E36" s="31" t="s">
        <v>127</v>
      </c>
      <c r="F36" s="31">
        <v>4</v>
      </c>
      <c r="G36" s="31" t="s">
        <v>128</v>
      </c>
      <c r="H36" s="4" t="s">
        <v>32</v>
      </c>
      <c r="I36" s="130">
        <v>6456000</v>
      </c>
      <c r="J36" s="131"/>
      <c r="K36" s="131"/>
      <c r="L36" s="132"/>
    </row>
    <row r="37" spans="3:12">
      <c r="C37" s="17" t="s">
        <v>50</v>
      </c>
    </row>
    <row r="38" spans="3:12">
      <c r="C38" s="20" t="s">
        <v>44</v>
      </c>
      <c r="D38" s="6" t="s">
        <v>279</v>
      </c>
      <c r="E38" s="6"/>
      <c r="F38" s="6"/>
      <c r="G38" s="6"/>
      <c r="H38" s="4" t="s">
        <v>46</v>
      </c>
      <c r="I38" s="5" t="s">
        <v>282</v>
      </c>
      <c r="J38" s="6"/>
      <c r="K38" s="6"/>
      <c r="L38" s="7"/>
    </row>
    <row r="39" spans="3:12">
      <c r="C39" s="20" t="s">
        <v>47</v>
      </c>
      <c r="D39" s="57">
        <v>80</v>
      </c>
      <c r="E39" s="6" t="s">
        <v>130</v>
      </c>
      <c r="F39" s="6"/>
      <c r="G39" s="6"/>
      <c r="H39" s="4" t="s">
        <v>48</v>
      </c>
      <c r="I39" s="56">
        <v>8</v>
      </c>
      <c r="J39" s="6"/>
      <c r="K39" s="6"/>
      <c r="L39" s="7"/>
    </row>
    <row r="40" spans="3:12">
      <c r="C40" s="20" t="s">
        <v>49</v>
      </c>
      <c r="D40" s="6">
        <v>2015</v>
      </c>
      <c r="E40" s="31" t="s">
        <v>127</v>
      </c>
      <c r="F40" s="31">
        <v>4</v>
      </c>
      <c r="G40" s="31" t="s">
        <v>128</v>
      </c>
      <c r="H40" s="4" t="s">
        <v>32</v>
      </c>
      <c r="I40" s="130">
        <v>8000000</v>
      </c>
      <c r="J40" s="131"/>
      <c r="K40" s="131"/>
      <c r="L40" s="132"/>
    </row>
    <row r="41" spans="3:12">
      <c r="C41" s="17" t="s">
        <v>51</v>
      </c>
    </row>
    <row r="42" spans="3:12">
      <c r="C42" s="20" t="s">
        <v>44</v>
      </c>
      <c r="D42" s="6" t="s">
        <v>280</v>
      </c>
      <c r="E42" s="6"/>
      <c r="F42" s="6"/>
      <c r="G42" s="6"/>
      <c r="H42" s="4" t="s">
        <v>46</v>
      </c>
      <c r="I42" s="5" t="s">
        <v>283</v>
      </c>
      <c r="J42" s="6"/>
      <c r="K42" s="6"/>
      <c r="L42" s="7"/>
    </row>
    <row r="43" spans="3:12">
      <c r="C43" s="20" t="s">
        <v>47</v>
      </c>
      <c r="D43" s="57">
        <v>60</v>
      </c>
      <c r="E43" s="6" t="s">
        <v>130</v>
      </c>
      <c r="F43" s="6"/>
      <c r="G43" s="6"/>
      <c r="H43" s="4" t="s">
        <v>48</v>
      </c>
      <c r="I43" s="56">
        <v>6</v>
      </c>
      <c r="J43" s="6"/>
      <c r="K43" s="6"/>
      <c r="L43" s="7"/>
    </row>
    <row r="44" spans="3:12">
      <c r="C44" s="20" t="s">
        <v>49</v>
      </c>
      <c r="D44" s="6">
        <v>2020</v>
      </c>
      <c r="E44" s="31" t="s">
        <v>127</v>
      </c>
      <c r="F44" s="31">
        <v>4</v>
      </c>
      <c r="G44" s="31" t="s">
        <v>128</v>
      </c>
      <c r="H44" s="4" t="s">
        <v>32</v>
      </c>
      <c r="I44" s="130">
        <v>7064000</v>
      </c>
      <c r="J44" s="131"/>
      <c r="K44" s="131"/>
      <c r="L44" s="132"/>
    </row>
    <row r="45" spans="3:12">
      <c r="C45" s="17" t="s">
        <v>52</v>
      </c>
    </row>
    <row r="46" spans="3:12">
      <c r="C46" s="20" t="s">
        <v>44</v>
      </c>
      <c r="D46" s="6"/>
      <c r="E46" s="6"/>
      <c r="F46" s="6"/>
      <c r="G46" s="6"/>
      <c r="H46" s="4" t="s">
        <v>46</v>
      </c>
      <c r="I46" s="5"/>
      <c r="J46" s="6"/>
      <c r="K46" s="6"/>
      <c r="L46" s="7"/>
    </row>
    <row r="47" spans="3:12">
      <c r="C47" s="20" t="s">
        <v>47</v>
      </c>
      <c r="D47" s="57"/>
      <c r="E47" s="6" t="s">
        <v>130</v>
      </c>
      <c r="F47" s="6"/>
      <c r="G47" s="6"/>
      <c r="H47" s="4" t="s">
        <v>48</v>
      </c>
      <c r="I47" s="56"/>
      <c r="J47" s="6"/>
      <c r="K47" s="6"/>
      <c r="L47" s="7"/>
    </row>
    <row r="48" spans="3:12">
      <c r="C48" s="20" t="s">
        <v>49</v>
      </c>
      <c r="D48" s="6"/>
      <c r="E48" s="31" t="s">
        <v>127</v>
      </c>
      <c r="F48" s="31"/>
      <c r="G48" s="31" t="s">
        <v>128</v>
      </c>
      <c r="H48" s="4" t="s">
        <v>32</v>
      </c>
      <c r="I48" s="130"/>
      <c r="J48" s="131"/>
      <c r="K48" s="131"/>
      <c r="L48" s="132"/>
    </row>
    <row r="49" spans="3:12">
      <c r="C49" s="17" t="s">
        <v>53</v>
      </c>
    </row>
    <row r="50" spans="3:12">
      <c r="C50" s="20" t="s">
        <v>44</v>
      </c>
      <c r="D50" s="6"/>
      <c r="E50" s="6"/>
      <c r="F50" s="6"/>
      <c r="G50" s="6"/>
      <c r="H50" s="4" t="s">
        <v>46</v>
      </c>
      <c r="I50" s="5"/>
      <c r="J50" s="6"/>
      <c r="K50" s="6"/>
      <c r="L50" s="7"/>
    </row>
    <row r="51" spans="3:12">
      <c r="C51" s="20" t="s">
        <v>47</v>
      </c>
      <c r="D51" s="57"/>
      <c r="E51" s="6" t="s">
        <v>130</v>
      </c>
      <c r="F51" s="6"/>
      <c r="G51" s="6"/>
      <c r="H51" s="4" t="s">
        <v>48</v>
      </c>
      <c r="I51" s="56"/>
      <c r="J51" s="6"/>
      <c r="K51" s="6"/>
      <c r="L51" s="7"/>
    </row>
    <row r="52" spans="3:12">
      <c r="C52" s="20" t="s">
        <v>49</v>
      </c>
      <c r="D52" s="6"/>
      <c r="E52" s="31" t="s">
        <v>127</v>
      </c>
      <c r="F52" s="31"/>
      <c r="G52" s="31" t="s">
        <v>128</v>
      </c>
      <c r="H52" s="4" t="s">
        <v>32</v>
      </c>
      <c r="I52" s="130"/>
      <c r="J52" s="131"/>
      <c r="K52" s="131"/>
      <c r="L52" s="132"/>
    </row>
    <row r="55" spans="3:12" hidden="1" outlineLevel="1">
      <c r="C55" s="17" t="s">
        <v>213</v>
      </c>
    </row>
    <row r="56" spans="3:12" hidden="1" outlineLevel="1">
      <c r="C56" s="20" t="s">
        <v>44</v>
      </c>
      <c r="D56" s="6"/>
      <c r="E56" s="6"/>
      <c r="F56" s="6"/>
      <c r="G56" s="6"/>
      <c r="H56" s="4" t="s">
        <v>46</v>
      </c>
      <c r="I56" s="5"/>
      <c r="J56" s="6"/>
      <c r="K56" s="6"/>
      <c r="L56" s="7"/>
    </row>
    <row r="57" spans="3:12" hidden="1" outlineLevel="1">
      <c r="C57" s="20" t="s">
        <v>47</v>
      </c>
      <c r="D57" s="57"/>
      <c r="E57" s="6" t="s">
        <v>130</v>
      </c>
      <c r="F57" s="6"/>
      <c r="G57" s="6"/>
      <c r="H57" s="4" t="s">
        <v>48</v>
      </c>
      <c r="I57" s="56"/>
      <c r="J57" s="6"/>
      <c r="K57" s="6"/>
      <c r="L57" s="7"/>
    </row>
    <row r="58" spans="3:12" hidden="1" outlineLevel="1">
      <c r="C58" s="20" t="s">
        <v>49</v>
      </c>
      <c r="D58" s="6"/>
      <c r="E58" s="31" t="s">
        <v>127</v>
      </c>
      <c r="F58" s="31"/>
      <c r="G58" s="31" t="s">
        <v>128</v>
      </c>
      <c r="H58" s="4" t="s">
        <v>32</v>
      </c>
      <c r="I58" s="130"/>
      <c r="J58" s="131"/>
      <c r="K58" s="131"/>
      <c r="L58" s="132"/>
    </row>
    <row r="59" spans="3:12" hidden="1" outlineLevel="1">
      <c r="C59" s="17" t="s">
        <v>214</v>
      </c>
    </row>
    <row r="60" spans="3:12" hidden="1" outlineLevel="1">
      <c r="C60" s="20" t="s">
        <v>44</v>
      </c>
      <c r="D60" s="6"/>
      <c r="E60" s="6"/>
      <c r="F60" s="6"/>
      <c r="G60" s="6"/>
      <c r="H60" s="4" t="s">
        <v>46</v>
      </c>
      <c r="I60" s="5"/>
      <c r="J60" s="6"/>
      <c r="K60" s="6"/>
      <c r="L60" s="7"/>
    </row>
    <row r="61" spans="3:12" hidden="1" outlineLevel="1">
      <c r="C61" s="20" t="s">
        <v>47</v>
      </c>
      <c r="D61" s="57"/>
      <c r="E61" s="6" t="s">
        <v>130</v>
      </c>
      <c r="F61" s="6"/>
      <c r="G61" s="6"/>
      <c r="H61" s="4" t="s">
        <v>48</v>
      </c>
      <c r="I61" s="56"/>
      <c r="J61" s="6"/>
      <c r="K61" s="6"/>
      <c r="L61" s="7"/>
    </row>
    <row r="62" spans="3:12" hidden="1" outlineLevel="1">
      <c r="C62" s="20" t="s">
        <v>49</v>
      </c>
      <c r="D62" s="6"/>
      <c r="E62" s="31" t="s">
        <v>127</v>
      </c>
      <c r="F62" s="31"/>
      <c r="G62" s="31" t="s">
        <v>128</v>
      </c>
      <c r="H62" s="4" t="s">
        <v>32</v>
      </c>
      <c r="I62" s="130"/>
      <c r="J62" s="131"/>
      <c r="K62" s="131"/>
      <c r="L62" s="132"/>
    </row>
    <row r="63" spans="3:12" hidden="1" outlineLevel="1">
      <c r="C63" s="17" t="s">
        <v>215</v>
      </c>
    </row>
    <row r="64" spans="3:12" hidden="1" outlineLevel="1">
      <c r="C64" s="20" t="s">
        <v>44</v>
      </c>
      <c r="D64" s="6"/>
      <c r="E64" s="6"/>
      <c r="F64" s="6"/>
      <c r="G64" s="6"/>
      <c r="H64" s="4" t="s">
        <v>46</v>
      </c>
      <c r="I64" s="5"/>
      <c r="J64" s="6"/>
      <c r="K64" s="6"/>
      <c r="L64" s="7"/>
    </row>
    <row r="65" spans="1:12" hidden="1" outlineLevel="1">
      <c r="C65" s="20" t="s">
        <v>47</v>
      </c>
      <c r="D65" s="57"/>
      <c r="E65" s="6" t="s">
        <v>130</v>
      </c>
      <c r="F65" s="6"/>
      <c r="G65" s="6"/>
      <c r="H65" s="4" t="s">
        <v>48</v>
      </c>
      <c r="I65" s="56"/>
      <c r="J65" s="6"/>
      <c r="K65" s="6"/>
      <c r="L65" s="7"/>
    </row>
    <row r="66" spans="1:12" hidden="1" outlineLevel="1">
      <c r="C66" s="20" t="s">
        <v>49</v>
      </c>
      <c r="D66" s="6"/>
      <c r="E66" s="31" t="s">
        <v>127</v>
      </c>
      <c r="F66" s="31"/>
      <c r="G66" s="31" t="s">
        <v>128</v>
      </c>
      <c r="H66" s="4" t="s">
        <v>32</v>
      </c>
      <c r="I66" s="130"/>
      <c r="J66" s="131"/>
      <c r="K66" s="131"/>
      <c r="L66" s="132"/>
    </row>
    <row r="67" spans="1:12" hidden="1" outlineLevel="1">
      <c r="C67" s="17" t="s">
        <v>216</v>
      </c>
    </row>
    <row r="68" spans="1:12" hidden="1" outlineLevel="1">
      <c r="C68" s="20" t="s">
        <v>44</v>
      </c>
      <c r="D68" s="6"/>
      <c r="E68" s="6"/>
      <c r="F68" s="6"/>
      <c r="G68" s="6"/>
      <c r="H68" s="4" t="s">
        <v>46</v>
      </c>
      <c r="I68" s="5"/>
      <c r="J68" s="6"/>
      <c r="K68" s="6"/>
      <c r="L68" s="7"/>
    </row>
    <row r="69" spans="1:12" hidden="1" outlineLevel="1">
      <c r="C69" s="20" t="s">
        <v>47</v>
      </c>
      <c r="D69" s="57"/>
      <c r="E69" s="6" t="s">
        <v>130</v>
      </c>
      <c r="F69" s="6"/>
      <c r="G69" s="6"/>
      <c r="H69" s="4" t="s">
        <v>48</v>
      </c>
      <c r="I69" s="56"/>
      <c r="J69" s="6"/>
      <c r="K69" s="6"/>
      <c r="L69" s="7"/>
    </row>
    <row r="70" spans="1:12" hidden="1" outlineLevel="1">
      <c r="C70" s="20" t="s">
        <v>49</v>
      </c>
      <c r="D70" s="6"/>
      <c r="E70" s="31" t="s">
        <v>127</v>
      </c>
      <c r="F70" s="31"/>
      <c r="G70" s="31" t="s">
        <v>128</v>
      </c>
      <c r="H70" s="4" t="s">
        <v>32</v>
      </c>
      <c r="I70" s="130"/>
      <c r="J70" s="131"/>
      <c r="K70" s="131"/>
      <c r="L70" s="132"/>
    </row>
    <row r="71" spans="1:12" hidden="1" outlineLevel="1">
      <c r="C71" s="17" t="s">
        <v>217</v>
      </c>
    </row>
    <row r="72" spans="1:12" hidden="1" outlineLevel="1">
      <c r="C72" s="20" t="s">
        <v>44</v>
      </c>
      <c r="D72" s="6"/>
      <c r="E72" s="6"/>
      <c r="F72" s="6"/>
      <c r="G72" s="6"/>
      <c r="H72" s="4" t="s">
        <v>46</v>
      </c>
      <c r="I72" s="5"/>
      <c r="J72" s="6"/>
      <c r="K72" s="6"/>
      <c r="L72" s="7"/>
    </row>
    <row r="73" spans="1:12" hidden="1" outlineLevel="1">
      <c r="C73" s="20" t="s">
        <v>47</v>
      </c>
      <c r="D73" s="57"/>
      <c r="E73" s="6" t="s">
        <v>130</v>
      </c>
      <c r="F73" s="6"/>
      <c r="G73" s="6"/>
      <c r="H73" s="4" t="s">
        <v>48</v>
      </c>
      <c r="I73" s="56"/>
      <c r="J73" s="6"/>
      <c r="K73" s="6"/>
      <c r="L73" s="7"/>
    </row>
    <row r="74" spans="1:12" hidden="1" outlineLevel="1">
      <c r="C74" s="20" t="s">
        <v>49</v>
      </c>
      <c r="D74" s="6"/>
      <c r="E74" s="31" t="s">
        <v>127</v>
      </c>
      <c r="F74" s="31"/>
      <c r="G74" s="31" t="s">
        <v>128</v>
      </c>
      <c r="H74" s="4" t="s">
        <v>32</v>
      </c>
      <c r="I74" s="130"/>
      <c r="J74" s="131"/>
      <c r="K74" s="131"/>
      <c r="L74" s="132"/>
    </row>
    <row r="75" spans="1:12" hidden="1" outlineLevel="1">
      <c r="C75" s="17"/>
      <c r="J75" s="9"/>
      <c r="K75" s="9"/>
      <c r="L75" s="9"/>
    </row>
    <row r="76" spans="1:12" collapsed="1">
      <c r="C76" s="9" t="s">
        <v>220</v>
      </c>
    </row>
    <row r="77" spans="1:12">
      <c r="C77" s="9" t="s">
        <v>222</v>
      </c>
    </row>
    <row r="78" spans="1:12">
      <c r="C78" s="17"/>
      <c r="D78" s="84" t="s">
        <v>38</v>
      </c>
      <c r="E78" s="84"/>
      <c r="F78" s="53"/>
      <c r="G78" s="84" t="s">
        <v>39</v>
      </c>
      <c r="H78" s="84"/>
      <c r="I78" s="84"/>
      <c r="J78" s="84" t="s">
        <v>40</v>
      </c>
      <c r="K78" s="84"/>
      <c r="L78" s="84"/>
    </row>
    <row r="79" spans="1:12">
      <c r="C79" s="62"/>
      <c r="D79" s="84" t="s">
        <v>223</v>
      </c>
      <c r="E79" s="4" t="s">
        <v>54</v>
      </c>
      <c r="F79" s="32" t="s">
        <v>218</v>
      </c>
      <c r="G79" s="84" t="s">
        <v>223</v>
      </c>
      <c r="H79" s="4" t="s">
        <v>54</v>
      </c>
      <c r="I79" s="4" t="s">
        <v>218</v>
      </c>
      <c r="J79" s="84" t="s">
        <v>223</v>
      </c>
      <c r="K79" s="4" t="s">
        <v>54</v>
      </c>
      <c r="L79" s="4" t="s">
        <v>218</v>
      </c>
    </row>
    <row r="80" spans="1:12">
      <c r="C80">
        <v>1</v>
      </c>
      <c r="D80" s="20" t="s">
        <v>285</v>
      </c>
      <c r="E80" s="85">
        <v>60000000</v>
      </c>
      <c r="F80" s="87">
        <f t="shared" ref="F80:F84" si="0">+IF(E80="","",ROUND(E80/E$86,3))</f>
        <v>0.502</v>
      </c>
      <c r="G80" s="20" t="s">
        <v>286</v>
      </c>
      <c r="H80" s="85">
        <v>50000000</v>
      </c>
      <c r="I80" s="86">
        <f>+IF(H80="","",ROUND(H80/H$86,3))</f>
        <v>0.42699999999999999</v>
      </c>
      <c r="J80" s="20" t="s">
        <v>287</v>
      </c>
      <c r="K80" s="85">
        <v>25000000</v>
      </c>
      <c r="L80" s="86">
        <f>+IF(K80="","",ROUND(K80/K$86,3))</f>
        <v>0.39700000000000002</v>
      </c>
    </row>
    <row r="81" spans="3:12">
      <c r="C81">
        <v>2</v>
      </c>
      <c r="D81" s="20" t="s">
        <v>286</v>
      </c>
      <c r="E81" s="85">
        <v>28000000</v>
      </c>
      <c r="F81" s="87">
        <f t="shared" si="0"/>
        <v>0.23400000000000001</v>
      </c>
      <c r="G81" s="20" t="s">
        <v>285</v>
      </c>
      <c r="H81" s="85">
        <v>30000000</v>
      </c>
      <c r="I81" s="86">
        <f t="shared" ref="I81:I84" si="1">+IF(H81="","",ROUND(H81/H$86,3))</f>
        <v>0.25600000000000001</v>
      </c>
      <c r="J81" s="20" t="s">
        <v>286</v>
      </c>
      <c r="K81" s="85">
        <v>20000000</v>
      </c>
      <c r="L81" s="86">
        <f t="shared" ref="L81:L84" si="2">+IF(K81="","",ROUND(K81/K$86,3))</f>
        <v>0.317</v>
      </c>
    </row>
    <row r="82" spans="3:12">
      <c r="C82">
        <v>3</v>
      </c>
      <c r="D82" s="20" t="s">
        <v>287</v>
      </c>
      <c r="E82" s="85">
        <v>26000000</v>
      </c>
      <c r="F82" s="87">
        <f t="shared" si="0"/>
        <v>0.217</v>
      </c>
      <c r="G82" s="20" t="s">
        <v>284</v>
      </c>
      <c r="H82" s="85">
        <v>20000000</v>
      </c>
      <c r="I82" s="86">
        <f t="shared" si="1"/>
        <v>0.17100000000000001</v>
      </c>
      <c r="J82" s="20" t="s">
        <v>285</v>
      </c>
      <c r="K82" s="85">
        <v>10000000</v>
      </c>
      <c r="L82" s="86">
        <f t="shared" si="2"/>
        <v>0.159</v>
      </c>
    </row>
    <row r="83" spans="3:12">
      <c r="C83">
        <v>4</v>
      </c>
      <c r="D83" s="20" t="s">
        <v>284</v>
      </c>
      <c r="E83" s="85">
        <v>2400000</v>
      </c>
      <c r="F83" s="87">
        <f t="shared" si="0"/>
        <v>0.02</v>
      </c>
      <c r="G83" s="20" t="s">
        <v>287</v>
      </c>
      <c r="H83" s="85">
        <v>10000000</v>
      </c>
      <c r="I83" s="86">
        <f t="shared" si="1"/>
        <v>8.5000000000000006E-2</v>
      </c>
      <c r="J83" s="20" t="s">
        <v>284</v>
      </c>
      <c r="K83" s="85">
        <v>5000000</v>
      </c>
      <c r="L83" s="86">
        <f t="shared" si="2"/>
        <v>7.9000000000000001E-2</v>
      </c>
    </row>
    <row r="84" spans="3:12">
      <c r="C84">
        <v>5</v>
      </c>
      <c r="D84" s="20" t="s">
        <v>288</v>
      </c>
      <c r="E84" s="85">
        <v>2200000</v>
      </c>
      <c r="F84" s="87">
        <f t="shared" si="0"/>
        <v>1.7999999999999999E-2</v>
      </c>
      <c r="G84" s="20" t="s">
        <v>288</v>
      </c>
      <c r="H84" s="85">
        <v>5000000</v>
      </c>
      <c r="I84" s="86">
        <f t="shared" si="1"/>
        <v>4.2999999999999997E-2</v>
      </c>
      <c r="J84" s="20" t="s">
        <v>288</v>
      </c>
      <c r="K84" s="85">
        <v>2000000</v>
      </c>
      <c r="L84" s="86">
        <f t="shared" si="2"/>
        <v>3.2000000000000001E-2</v>
      </c>
    </row>
    <row r="85" spans="3:12">
      <c r="D85" s="20" t="s">
        <v>110</v>
      </c>
      <c r="E85" s="85">
        <v>1000000</v>
      </c>
      <c r="F85" s="87">
        <f>+IF(F84="","",1-SUM(F80:F84))</f>
        <v>9.000000000000008E-3</v>
      </c>
      <c r="G85" s="20" t="s">
        <v>110</v>
      </c>
      <c r="H85" s="85">
        <v>2000000</v>
      </c>
      <c r="I85" s="86">
        <f>+IF(I84="","",1-SUM(I80:I84))</f>
        <v>1.7999999999999905E-2</v>
      </c>
      <c r="J85" s="20" t="s">
        <v>110</v>
      </c>
      <c r="K85" s="85">
        <v>1000000</v>
      </c>
      <c r="L85" s="86">
        <f>+IF(L84="","",1-SUM(L80:L84))</f>
        <v>1.6000000000000014E-2</v>
      </c>
    </row>
    <row r="86" spans="3:12">
      <c r="D86" s="20" t="s">
        <v>111</v>
      </c>
      <c r="E86" s="85">
        <f>IF(SUM(E80:E85)=0,"",SUM(E80:E85))</f>
        <v>119600000</v>
      </c>
      <c r="F86" s="87">
        <f>IF(SUM(F80:F85)=0,"",SUM(F80:F85))</f>
        <v>1</v>
      </c>
      <c r="G86" s="20" t="s">
        <v>111</v>
      </c>
      <c r="H86" s="85">
        <f>IF(SUM(H80:H85)=0,"",SUM(H80:H85))</f>
        <v>117000000</v>
      </c>
      <c r="I86" s="86">
        <f>IF(SUM(I80:I85)=0,"",SUM(I80:I85))</f>
        <v>1</v>
      </c>
      <c r="J86" s="20" t="s">
        <v>111</v>
      </c>
      <c r="K86" s="85">
        <f>IF(SUM(K80:K85)=0,"",SUM(K80:K85))</f>
        <v>63000000</v>
      </c>
      <c r="L86" s="86">
        <f>IF(SUM(L80:L85)=0,"",SUM(L80:L85))</f>
        <v>1</v>
      </c>
    </row>
    <row r="88" spans="3:12">
      <c r="C88" t="s">
        <v>221</v>
      </c>
    </row>
    <row r="89" spans="3:12">
      <c r="C89" s="17"/>
      <c r="D89" s="84" t="s">
        <v>38</v>
      </c>
      <c r="E89" s="84"/>
      <c r="F89" s="53"/>
      <c r="G89" s="84" t="s">
        <v>39</v>
      </c>
      <c r="H89" s="84"/>
      <c r="I89" s="84"/>
      <c r="J89" s="84" t="s">
        <v>40</v>
      </c>
      <c r="K89" s="84"/>
      <c r="L89" s="84"/>
    </row>
    <row r="90" spans="3:12">
      <c r="C90" s="62"/>
      <c r="D90" s="84" t="s">
        <v>219</v>
      </c>
      <c r="E90" s="4" t="s">
        <v>54</v>
      </c>
      <c r="F90" s="32" t="s">
        <v>218</v>
      </c>
      <c r="G90" s="84" t="s">
        <v>219</v>
      </c>
      <c r="H90" s="4" t="s">
        <v>54</v>
      </c>
      <c r="I90" s="4" t="s">
        <v>218</v>
      </c>
      <c r="J90" s="84" t="s">
        <v>219</v>
      </c>
      <c r="K90" s="4" t="s">
        <v>54</v>
      </c>
      <c r="L90" s="4" t="s">
        <v>218</v>
      </c>
    </row>
    <row r="91" spans="3:12">
      <c r="C91">
        <v>1</v>
      </c>
      <c r="D91" s="20" t="s">
        <v>289</v>
      </c>
      <c r="E91" s="85">
        <v>8000000</v>
      </c>
      <c r="F91" s="87">
        <f>+IF(E91="","",ROUND(E91/$E$97,3))</f>
        <v>0.24199999999999999</v>
      </c>
      <c r="G91" s="20" t="s">
        <v>289</v>
      </c>
      <c r="H91" s="85">
        <v>7000000</v>
      </c>
      <c r="I91" s="86">
        <f>+IF(H91="","",ROUND(H91/H$97,3))</f>
        <v>0.25900000000000001</v>
      </c>
      <c r="J91" s="20" t="s">
        <v>289</v>
      </c>
      <c r="K91" s="85">
        <v>6000000</v>
      </c>
      <c r="L91" s="86">
        <f>+IF(K91="","",ROUND(K91/K$97,3))</f>
        <v>0.28599999999999998</v>
      </c>
    </row>
    <row r="92" spans="3:12">
      <c r="C92">
        <v>2</v>
      </c>
      <c r="D92" s="20" t="s">
        <v>289</v>
      </c>
      <c r="E92" s="85">
        <v>7000000</v>
      </c>
      <c r="F92" s="87">
        <f t="shared" ref="F92:F95" si="3">+IF(E92="","",ROUND(E92/$E$97,3))</f>
        <v>0.21199999999999999</v>
      </c>
      <c r="G92" s="20" t="s">
        <v>289</v>
      </c>
      <c r="H92" s="85">
        <v>6000000</v>
      </c>
      <c r="I92" s="86">
        <f>+IF(H92="","",ROUND(H92/H$97,3))</f>
        <v>0.222</v>
      </c>
      <c r="J92" s="20" t="s">
        <v>289</v>
      </c>
      <c r="K92" s="85">
        <v>5000000</v>
      </c>
      <c r="L92" s="86">
        <f>+IF(K92="","",ROUND(K92/K$97,3))</f>
        <v>0.23799999999999999</v>
      </c>
    </row>
    <row r="93" spans="3:12">
      <c r="C93">
        <v>3</v>
      </c>
      <c r="D93" s="20" t="s">
        <v>289</v>
      </c>
      <c r="E93" s="85">
        <v>6000000</v>
      </c>
      <c r="F93" s="87">
        <f t="shared" si="3"/>
        <v>0.182</v>
      </c>
      <c r="G93" s="20" t="s">
        <v>289</v>
      </c>
      <c r="H93" s="85">
        <v>5000000</v>
      </c>
      <c r="I93" s="86">
        <f>+IF(H93="","",ROUND(H93/H$97,3))</f>
        <v>0.185</v>
      </c>
      <c r="J93" s="20" t="s">
        <v>289</v>
      </c>
      <c r="K93" s="85">
        <v>4000000</v>
      </c>
      <c r="L93" s="86">
        <f>+IF(K93="","",ROUND(K93/K$97,3))</f>
        <v>0.19</v>
      </c>
    </row>
    <row r="94" spans="3:12">
      <c r="C94">
        <v>4</v>
      </c>
      <c r="D94" s="20" t="s">
        <v>289</v>
      </c>
      <c r="E94" s="85">
        <v>5000000</v>
      </c>
      <c r="F94" s="87">
        <f t="shared" si="3"/>
        <v>0.152</v>
      </c>
      <c r="G94" s="20" t="s">
        <v>289</v>
      </c>
      <c r="H94" s="85">
        <v>4000000</v>
      </c>
      <c r="I94" s="86">
        <f>+IF(H94="","",ROUND(H94/H$97,3))</f>
        <v>0.14799999999999999</v>
      </c>
      <c r="J94" s="20" t="s">
        <v>289</v>
      </c>
      <c r="K94" s="85">
        <v>3000000</v>
      </c>
      <c r="L94" s="86">
        <f>+IF(K94="","",ROUND(K94/K$97,3))</f>
        <v>0.14299999999999999</v>
      </c>
    </row>
    <row r="95" spans="3:12">
      <c r="C95">
        <v>5</v>
      </c>
      <c r="D95" s="20" t="s">
        <v>289</v>
      </c>
      <c r="E95" s="85">
        <v>4000000</v>
      </c>
      <c r="F95" s="87">
        <f t="shared" si="3"/>
        <v>0.121</v>
      </c>
      <c r="G95" s="20" t="s">
        <v>289</v>
      </c>
      <c r="H95" s="85">
        <v>3000000</v>
      </c>
      <c r="I95" s="86">
        <f>+IF(H95="","",ROUND(H95/H$97,3))</f>
        <v>0.111</v>
      </c>
      <c r="J95" s="20" t="s">
        <v>289</v>
      </c>
      <c r="K95" s="85">
        <v>2000000</v>
      </c>
      <c r="L95" s="86">
        <f>+IF(K95="","",ROUND(K95/K$97,3))</f>
        <v>9.5000000000000001E-2</v>
      </c>
    </row>
    <row r="96" spans="3:12">
      <c r="D96" s="20" t="s">
        <v>110</v>
      </c>
      <c r="E96" s="85">
        <v>3000000</v>
      </c>
      <c r="F96" s="87">
        <f>+IF(F95="","",1-SUM(F91:F95))</f>
        <v>9.1000000000000081E-2</v>
      </c>
      <c r="G96" s="20" t="s">
        <v>110</v>
      </c>
      <c r="H96" s="85">
        <v>2000000</v>
      </c>
      <c r="I96" s="86">
        <f>+IF(I95="","",1-SUM(I91:I95))</f>
        <v>7.5000000000000067E-2</v>
      </c>
      <c r="J96" s="20" t="s">
        <v>110</v>
      </c>
      <c r="K96" s="85">
        <v>1000000</v>
      </c>
      <c r="L96" s="86">
        <f>+IF(L95="","",1-SUM(L91:L95))</f>
        <v>4.8000000000000043E-2</v>
      </c>
    </row>
    <row r="97" spans="4:12">
      <c r="D97" s="20" t="s">
        <v>111</v>
      </c>
      <c r="E97" s="85">
        <f>IF(SUM(E91:E96)=0,"",SUM(E91:E96))</f>
        <v>33000000</v>
      </c>
      <c r="F97" s="87">
        <f>IF(SUM(F91:F96)=0,"",SUM(F91:F96))</f>
        <v>1</v>
      </c>
      <c r="G97" s="20" t="s">
        <v>111</v>
      </c>
      <c r="H97" s="85">
        <f>IF(SUM(H91:H96)=0,"",SUM(H91:H96))</f>
        <v>27000000</v>
      </c>
      <c r="I97" s="86">
        <f>IF(SUM(I91:I96)=0,"",SUM(I91:I96))</f>
        <v>1</v>
      </c>
      <c r="J97" s="20" t="s">
        <v>111</v>
      </c>
      <c r="K97" s="85">
        <f>IF(SUM(K91:K96)=0,"",SUM(K91:K96))</f>
        <v>21000000</v>
      </c>
      <c r="L97" s="86">
        <f>IF(SUM(L91:L96)=0,"",SUM(L91:L96))</f>
        <v>1</v>
      </c>
    </row>
  </sheetData>
  <mergeCells count="31">
    <mergeCell ref="J5:L5"/>
    <mergeCell ref="D13:L14"/>
    <mergeCell ref="I58:L58"/>
    <mergeCell ref="I62:L62"/>
    <mergeCell ref="I66:L66"/>
    <mergeCell ref="D24:E24"/>
    <mergeCell ref="G24:H24"/>
    <mergeCell ref="J24:K24"/>
    <mergeCell ref="D25:E25"/>
    <mergeCell ref="G25:H25"/>
    <mergeCell ref="J25:K25"/>
    <mergeCell ref="D15:L16"/>
    <mergeCell ref="D23:E23"/>
    <mergeCell ref="G23:H23"/>
    <mergeCell ref="J23:K23"/>
    <mergeCell ref="D26:E26"/>
    <mergeCell ref="G26:H26"/>
    <mergeCell ref="J26:K26"/>
    <mergeCell ref="D27:E27"/>
    <mergeCell ref="G27:H27"/>
    <mergeCell ref="J27:K27"/>
    <mergeCell ref="I74:L74"/>
    <mergeCell ref="I48:L48"/>
    <mergeCell ref="I52:L52"/>
    <mergeCell ref="D28:E28"/>
    <mergeCell ref="G28:H28"/>
    <mergeCell ref="J28:K28"/>
    <mergeCell ref="I36:L36"/>
    <mergeCell ref="I40:L40"/>
    <mergeCell ref="I44:L44"/>
    <mergeCell ref="I70:L70"/>
  </mergeCells>
  <phoneticPr fontId="2"/>
  <conditionalFormatting sqref="C37:L52 C55:L74">
    <cfRule type="expression" dxfId="184" priority="6">
      <formula>$K$31=1</formula>
    </cfRule>
  </conditionalFormatting>
  <conditionalFormatting sqref="C41:L52 C55:L74">
    <cfRule type="expression" dxfId="183" priority="56">
      <formula>$K$31=2</formula>
    </cfRule>
  </conditionalFormatting>
  <conditionalFormatting sqref="C45:L52 C55:L74">
    <cfRule type="expression" dxfId="182" priority="55">
      <formula>$K$31=3</formula>
    </cfRule>
  </conditionalFormatting>
  <conditionalFormatting sqref="C49:L52 C55:L74">
    <cfRule type="expression" dxfId="181" priority="54">
      <formula>$K$31=4</formula>
    </cfRule>
  </conditionalFormatting>
  <conditionalFormatting sqref="C55:L74">
    <cfRule type="expression" dxfId="180" priority="53">
      <formula>$K$31=5</formula>
    </cfRule>
  </conditionalFormatting>
  <conditionalFormatting sqref="C59:L74">
    <cfRule type="expression" dxfId="179" priority="52">
      <formula>$K$31=6</formula>
    </cfRule>
  </conditionalFormatting>
  <conditionalFormatting sqref="C63:L74">
    <cfRule type="expression" dxfId="178" priority="51">
      <formula>$K$31=7</formula>
    </cfRule>
  </conditionalFormatting>
  <conditionalFormatting sqref="C67:L74">
    <cfRule type="expression" dxfId="177" priority="50">
      <formula>$K$31=8</formula>
    </cfRule>
  </conditionalFormatting>
  <conditionalFormatting sqref="C71:L74">
    <cfRule type="expression" dxfId="176" priority="24">
      <formula>$K$31=9</formula>
    </cfRule>
  </conditionalFormatting>
  <conditionalFormatting sqref="D5:D9">
    <cfRule type="containsBlanks" dxfId="175" priority="223">
      <formula>LEN(TRIM(D5))=0</formula>
    </cfRule>
  </conditionalFormatting>
  <conditionalFormatting sqref="D10:D11">
    <cfRule type="containsBlanks" dxfId="174" priority="29">
      <formula>LEN(TRIM(D10))=0</formula>
    </cfRule>
  </conditionalFormatting>
  <conditionalFormatting sqref="D17:D18">
    <cfRule type="containsBlanks" dxfId="173" priority="173">
      <formula>LEN(TRIM(D17))=0</formula>
    </cfRule>
  </conditionalFormatting>
  <conditionalFormatting sqref="D34">
    <cfRule type="containsBlanks" dxfId="172" priority="28">
      <formula>LEN(TRIM(D34))=0</formula>
    </cfRule>
  </conditionalFormatting>
  <conditionalFormatting sqref="D35:D36">
    <cfRule type="containsBlanks" dxfId="171" priority="196">
      <formula>LEN(TRIM(D35))=0</formula>
    </cfRule>
  </conditionalFormatting>
  <conditionalFormatting sqref="D38">
    <cfRule type="containsBlanks" dxfId="170" priority="204">
      <formula>LEN(TRIM(D38))=0</formula>
    </cfRule>
  </conditionalFormatting>
  <conditionalFormatting sqref="D39:D40">
    <cfRule type="containsBlanks" dxfId="169" priority="26">
      <formula>LEN(TRIM(D39))=0</formula>
    </cfRule>
  </conditionalFormatting>
  <conditionalFormatting sqref="D42">
    <cfRule type="containsBlanks" dxfId="168" priority="206">
      <formula>LEN(TRIM(D42))=0</formula>
    </cfRule>
  </conditionalFormatting>
  <conditionalFormatting sqref="D43:D44">
    <cfRule type="containsBlanks" dxfId="167" priority="22">
      <formula>LEN(TRIM(D43))=0</formula>
    </cfRule>
  </conditionalFormatting>
  <conditionalFormatting sqref="D46">
    <cfRule type="containsBlanks" dxfId="166" priority="163">
      <formula>LEN(TRIM(D46))=0</formula>
    </cfRule>
  </conditionalFormatting>
  <conditionalFormatting sqref="D47:D48">
    <cfRule type="containsBlanks" dxfId="165" priority="23">
      <formula>LEN(TRIM(D47))=0</formula>
    </cfRule>
  </conditionalFormatting>
  <conditionalFormatting sqref="D50">
    <cfRule type="containsBlanks" dxfId="164" priority="160">
      <formula>LEN(TRIM(D50))=0</formula>
    </cfRule>
  </conditionalFormatting>
  <conditionalFormatting sqref="D51:D52">
    <cfRule type="containsBlanks" dxfId="163" priority="19">
      <formula>LEN(TRIM(D51))=0</formula>
    </cfRule>
  </conditionalFormatting>
  <conditionalFormatting sqref="D56">
    <cfRule type="containsBlanks" dxfId="162" priority="81">
      <formula>LEN(TRIM(D56))=0</formula>
    </cfRule>
  </conditionalFormatting>
  <conditionalFormatting sqref="D57:D58">
    <cfRule type="containsBlanks" dxfId="161" priority="15">
      <formula>LEN(TRIM(D57))=0</formula>
    </cfRule>
  </conditionalFormatting>
  <conditionalFormatting sqref="D60">
    <cfRule type="containsBlanks" dxfId="160" priority="79">
      <formula>LEN(TRIM(D60))=0</formula>
    </cfRule>
  </conditionalFormatting>
  <conditionalFormatting sqref="D61:D62">
    <cfRule type="containsBlanks" dxfId="159" priority="13">
      <formula>LEN(TRIM(D61))=0</formula>
    </cfRule>
  </conditionalFormatting>
  <conditionalFormatting sqref="D64">
    <cfRule type="containsBlanks" dxfId="158" priority="77">
      <formula>LEN(TRIM(D64))=0</formula>
    </cfRule>
  </conditionalFormatting>
  <conditionalFormatting sqref="D65:D66">
    <cfRule type="containsBlanks" dxfId="157" priority="11">
      <formula>LEN(TRIM(D65))=0</formula>
    </cfRule>
  </conditionalFormatting>
  <conditionalFormatting sqref="D68">
    <cfRule type="containsBlanks" dxfId="156" priority="75">
      <formula>LEN(TRIM(D68))=0</formula>
    </cfRule>
  </conditionalFormatting>
  <conditionalFormatting sqref="D69:D70">
    <cfRule type="containsBlanks" dxfId="155" priority="9">
      <formula>LEN(TRIM(D69))=0</formula>
    </cfRule>
  </conditionalFormatting>
  <conditionalFormatting sqref="D72">
    <cfRule type="containsBlanks" dxfId="154" priority="72">
      <formula>LEN(TRIM(D72))=0</formula>
    </cfRule>
  </conditionalFormatting>
  <conditionalFormatting sqref="D73:D74">
    <cfRule type="containsBlanks" dxfId="153" priority="7">
      <formula>LEN(TRIM(D73))=0</formula>
    </cfRule>
  </conditionalFormatting>
  <conditionalFormatting sqref="D80:D84 G80:G84 J80:J84">
    <cfRule type="containsBlanks" dxfId="152" priority="219">
      <formula>LEN(TRIM(D80))=0</formula>
    </cfRule>
  </conditionalFormatting>
  <conditionalFormatting sqref="D91:D95 G91:G95 J91:J95">
    <cfRule type="containsBlanks" dxfId="151" priority="221">
      <formula>LEN(TRIM(D91))=0</formula>
    </cfRule>
  </conditionalFormatting>
  <conditionalFormatting sqref="D23:E24 G23:H24 J23:K24 D26:E28 G26:H28 J26:K28">
    <cfRule type="containsBlanks" dxfId="150" priority="193">
      <formula>LEN(TRIM(D23))=0</formula>
    </cfRule>
  </conditionalFormatting>
  <conditionalFormatting sqref="D25:E25 G25:H25 J25:K25">
    <cfRule type="containsBlanks" dxfId="149" priority="185">
      <formula>LEN(TRIM(D25))=0</formula>
    </cfRule>
  </conditionalFormatting>
  <conditionalFormatting sqref="D13:L16">
    <cfRule type="containsBlanks" dxfId="148" priority="84">
      <formula>LEN(TRIM(D13))=0</formula>
    </cfRule>
  </conditionalFormatting>
  <conditionalFormatting sqref="D37:L37 C38:L52">
    <cfRule type="expression" dxfId="147" priority="58">
      <formula>K31=1</formula>
    </cfRule>
  </conditionalFormatting>
  <conditionalFormatting sqref="E12 G12">
    <cfRule type="containsBlanks" dxfId="146" priority="191">
      <formula>LEN(TRIM(E12))=0</formula>
    </cfRule>
  </conditionalFormatting>
  <conditionalFormatting sqref="E19 I19">
    <cfRule type="containsBlanks" dxfId="145" priority="172">
      <formula>LEN(TRIM(E19))=0</formula>
    </cfRule>
  </conditionalFormatting>
  <conditionalFormatting sqref="E80:E85">
    <cfRule type="containsBlanks" dxfId="144" priority="5">
      <formula>LEN(TRIM(E80))=0</formula>
    </cfRule>
  </conditionalFormatting>
  <conditionalFormatting sqref="E91:E96">
    <cfRule type="containsBlanks" dxfId="143" priority="2">
      <formula>LEN(TRIM(E91))=0</formula>
    </cfRule>
  </conditionalFormatting>
  <conditionalFormatting sqref="E86:F86 H86:I86 K86:L86">
    <cfRule type="containsBlanks" dxfId="142" priority="218">
      <formula>LEN(TRIM(E86))=0</formula>
    </cfRule>
  </conditionalFormatting>
  <conditionalFormatting sqref="E97:F97 H97:I97 K97:L97">
    <cfRule type="containsBlanks" dxfId="141" priority="222">
      <formula>LEN(TRIM(E97))=0</formula>
    </cfRule>
  </conditionalFormatting>
  <conditionalFormatting sqref="F10:F11 H10:H11">
    <cfRule type="containsBlanks" dxfId="140" priority="190">
      <formula>LEN(TRIM(F10))=0</formula>
    </cfRule>
  </conditionalFormatting>
  <conditionalFormatting sqref="F36">
    <cfRule type="containsBlanks" dxfId="139" priority="197">
      <formula>LEN(TRIM(F36))=0</formula>
    </cfRule>
  </conditionalFormatting>
  <conditionalFormatting sqref="F40">
    <cfRule type="containsBlanks" dxfId="138" priority="201">
      <formula>LEN(TRIM(F40))=0</formula>
    </cfRule>
  </conditionalFormatting>
  <conditionalFormatting sqref="F44">
    <cfRule type="containsBlanks" dxfId="137" priority="207">
      <formula>LEN(TRIM(F44))=0</formula>
    </cfRule>
  </conditionalFormatting>
  <conditionalFormatting sqref="F48">
    <cfRule type="containsBlanks" dxfId="136" priority="209">
      <formula>LEN(TRIM(F48))=0</formula>
    </cfRule>
  </conditionalFormatting>
  <conditionalFormatting sqref="F52">
    <cfRule type="containsBlanks" dxfId="135" priority="210">
      <formula>LEN(TRIM(F52))=0</formula>
    </cfRule>
  </conditionalFormatting>
  <conditionalFormatting sqref="F58">
    <cfRule type="containsBlanks" dxfId="134" priority="211">
      <formula>LEN(TRIM(F58))=0</formula>
    </cfRule>
  </conditionalFormatting>
  <conditionalFormatting sqref="F62">
    <cfRule type="containsBlanks" dxfId="133" priority="212">
      <formula>LEN(TRIM(F62))=0</formula>
    </cfRule>
  </conditionalFormatting>
  <conditionalFormatting sqref="F66">
    <cfRule type="containsBlanks" dxfId="132" priority="213">
      <formula>LEN(TRIM(F66))=0</formula>
    </cfRule>
  </conditionalFormatting>
  <conditionalFormatting sqref="F70">
    <cfRule type="containsBlanks" dxfId="131" priority="214">
      <formula>LEN(TRIM(F70))=0</formula>
    </cfRule>
  </conditionalFormatting>
  <conditionalFormatting sqref="F74">
    <cfRule type="containsBlanks" dxfId="130" priority="215">
      <formula>LEN(TRIM(F74))=0</formula>
    </cfRule>
  </conditionalFormatting>
  <conditionalFormatting sqref="F80:F85 I80:I85 L80:L85">
    <cfRule type="containsBlanks" dxfId="129" priority="48">
      <formula>LEN(TRIM(F80))=0</formula>
    </cfRule>
  </conditionalFormatting>
  <conditionalFormatting sqref="F91:F96 I91:I96 L91:L96">
    <cfRule type="containsBlanks" dxfId="128" priority="36">
      <formula>LEN(TRIM(F91))=0</formula>
    </cfRule>
  </conditionalFormatting>
  <conditionalFormatting sqref="H80:H85">
    <cfRule type="containsBlanks" dxfId="127" priority="4">
      <formula>LEN(TRIM(H80))=0</formula>
    </cfRule>
  </conditionalFormatting>
  <conditionalFormatting sqref="H91:H96 K91:K96">
    <cfRule type="containsBlanks" dxfId="126" priority="1">
      <formula>LEN(TRIM(H91))=0</formula>
    </cfRule>
  </conditionalFormatting>
  <conditionalFormatting sqref="I12">
    <cfRule type="containsBlanks" dxfId="125" priority="192">
      <formula>LEN(TRIM(I12))=0</formula>
    </cfRule>
  </conditionalFormatting>
  <conditionalFormatting sqref="I34">
    <cfRule type="containsBlanks" dxfId="124" priority="27">
      <formula>LEN(TRIM(I34))=0</formula>
    </cfRule>
  </conditionalFormatting>
  <conditionalFormatting sqref="I35:I36">
    <cfRule type="containsBlanks" dxfId="123" priority="198">
      <formula>LEN(TRIM(I35))=0</formula>
    </cfRule>
  </conditionalFormatting>
  <conditionalFormatting sqref="I38">
    <cfRule type="containsBlanks" dxfId="122" priority="205">
      <formula>LEN(TRIM(I38))=0</formula>
    </cfRule>
  </conditionalFormatting>
  <conditionalFormatting sqref="I39">
    <cfRule type="containsBlanks" dxfId="121" priority="25">
      <formula>LEN(TRIM(I39))=0</formula>
    </cfRule>
  </conditionalFormatting>
  <conditionalFormatting sqref="I42">
    <cfRule type="containsBlanks" dxfId="120" priority="208">
      <formula>LEN(TRIM(I42))=0</formula>
    </cfRule>
  </conditionalFormatting>
  <conditionalFormatting sqref="I43 I44:L44">
    <cfRule type="containsBlanks" dxfId="119" priority="21">
      <formula>LEN(TRIM(I43))=0</formula>
    </cfRule>
  </conditionalFormatting>
  <conditionalFormatting sqref="I46">
    <cfRule type="containsBlanks" dxfId="118" priority="162">
      <formula>LEN(TRIM(I46))=0</formula>
    </cfRule>
  </conditionalFormatting>
  <conditionalFormatting sqref="I47 I48:L48">
    <cfRule type="containsBlanks" dxfId="117" priority="20">
      <formula>LEN(TRIM(I47))=0</formula>
    </cfRule>
  </conditionalFormatting>
  <conditionalFormatting sqref="I50">
    <cfRule type="containsBlanks" dxfId="116" priority="156">
      <formula>LEN(TRIM(I50))=0</formula>
    </cfRule>
  </conditionalFormatting>
  <conditionalFormatting sqref="I51">
    <cfRule type="containsBlanks" dxfId="115" priority="17">
      <formula>LEN(TRIM(I51))=0</formula>
    </cfRule>
  </conditionalFormatting>
  <conditionalFormatting sqref="I56">
    <cfRule type="containsBlanks" dxfId="114" priority="69">
      <formula>LEN(TRIM(I56))=0</formula>
    </cfRule>
  </conditionalFormatting>
  <conditionalFormatting sqref="I57 I58:L58">
    <cfRule type="containsBlanks" dxfId="113" priority="14">
      <formula>LEN(TRIM(I57))=0</formula>
    </cfRule>
  </conditionalFormatting>
  <conditionalFormatting sqref="I60">
    <cfRule type="containsBlanks" dxfId="112" priority="70">
      <formula>LEN(TRIM(I60))=0</formula>
    </cfRule>
  </conditionalFormatting>
  <conditionalFormatting sqref="I61 I62:L62">
    <cfRule type="containsBlanks" dxfId="111" priority="12">
      <formula>LEN(TRIM(I61))=0</formula>
    </cfRule>
  </conditionalFormatting>
  <conditionalFormatting sqref="I64">
    <cfRule type="containsBlanks" dxfId="110" priority="71">
      <formula>LEN(TRIM(I64))=0</formula>
    </cfRule>
  </conditionalFormatting>
  <conditionalFormatting sqref="I65 I66:L66">
    <cfRule type="containsBlanks" dxfId="109" priority="10">
      <formula>LEN(TRIM(I65))=0</formula>
    </cfRule>
  </conditionalFormatting>
  <conditionalFormatting sqref="I68">
    <cfRule type="containsBlanks" dxfId="108" priority="74">
      <formula>LEN(TRIM(I68))=0</formula>
    </cfRule>
  </conditionalFormatting>
  <conditionalFormatting sqref="I69 I70:L70">
    <cfRule type="containsBlanks" dxfId="107" priority="8">
      <formula>LEN(TRIM(I69))=0</formula>
    </cfRule>
  </conditionalFormatting>
  <conditionalFormatting sqref="I72">
    <cfRule type="containsBlanks" dxfId="106" priority="68">
      <formula>LEN(TRIM(I72))=0</formula>
    </cfRule>
  </conditionalFormatting>
  <conditionalFormatting sqref="I73 I74:L74">
    <cfRule type="containsBlanks" dxfId="105" priority="57">
      <formula>LEN(TRIM(I73))=0</formula>
    </cfRule>
  </conditionalFormatting>
  <conditionalFormatting sqref="I40:L40">
    <cfRule type="containsBlanks" dxfId="104" priority="59">
      <formula>LEN(TRIM(I40))=0</formula>
    </cfRule>
  </conditionalFormatting>
  <conditionalFormatting sqref="I52:L52">
    <cfRule type="containsBlanks" dxfId="103" priority="16">
      <formula>LEN(TRIM(I52))=0</formula>
    </cfRule>
  </conditionalFormatting>
  <conditionalFormatting sqref="J5">
    <cfRule type="containsBlanks" dxfId="102" priority="186">
      <formula>LEN(TRIM(J5))=0</formula>
    </cfRule>
  </conditionalFormatting>
  <conditionalFormatting sqref="J6">
    <cfRule type="containsBlanks" dxfId="101" priority="187">
      <formula>LEN(TRIM(J6))=0</formula>
    </cfRule>
  </conditionalFormatting>
  <conditionalFormatting sqref="J10:J11">
    <cfRule type="containsBlanks" dxfId="100" priority="90">
      <formula>LEN(TRIM(J10))=0</formula>
    </cfRule>
  </conditionalFormatting>
  <conditionalFormatting sqref="K31">
    <cfRule type="containsBlanks" dxfId="99" priority="194">
      <formula>LEN(TRIM(K31))=0</formula>
    </cfRule>
  </conditionalFormatting>
  <conditionalFormatting sqref="K80:K85">
    <cfRule type="containsBlanks" dxfId="98" priority="3">
      <formula>LEN(TRIM(K80))=0</formula>
    </cfRule>
  </conditionalFormatting>
  <dataValidations count="6">
    <dataValidation type="custom" imeMode="fullKatakana" allowBlank="1" showInputMessage="1" showErrorMessage="1" errorTitle="入力エラー" error="全角カタカナデ入力してください。" sqref="D5 D8" xr:uid="{DF675088-FE86-4D98-882C-D4F22CDD14CE}">
      <formula1>D5=PHONETIC(D5)</formula1>
    </dataValidation>
    <dataValidation type="whole" allowBlank="1" showInputMessage="1" showErrorMessage="1" errorTitle="入力エラー" error="西暦で入力してください。" sqref="D10:D11" xr:uid="{073D067A-0726-495F-A6F7-7494684803A1}">
      <formula1>0</formula1>
      <formula2>2025</formula2>
    </dataValidation>
    <dataValidation type="list" allowBlank="1" showInputMessage="1" showErrorMessage="1" sqref="F10:F11 F36 F40 F44 F48 J6 F58 F62 F66 F70 F74 F52" xr:uid="{8E6BEBF8-BB0D-4F6F-B4C8-B26B10B3146D}">
      <formula1>"1,2,3,4,5,6,7,8,9,10,11,12"</formula1>
    </dataValidation>
    <dataValidation type="list" allowBlank="1" showInputMessage="1" showErrorMessage="1" sqref="H10:H11" xr:uid="{2AA0377F-CACF-4751-98FC-F74E561E4895}">
      <formula1>"1,2,3,4,5,6,7,8,9,10,11,12,13,14,15,16,17,18,19,20,21,22,23,24,25,26,27,28,29,30,31"</formula1>
    </dataValidation>
    <dataValidation type="whole" allowBlank="1" showInputMessage="1" showErrorMessage="1" errorTitle="入力エラー" error="西暦で入力してください。_x000a_" sqref="D36 D40 D44 D48 D74 D58 D62 D66 D70 D52" xr:uid="{EBC0F296-C1E0-4C8E-9AB0-FE78E6A6ED54}">
      <formula1>0</formula1>
      <formula2>2025</formula2>
    </dataValidation>
    <dataValidation allowBlank="1" showInputMessage="1" showErrorMessage="1" errorTitle="入力エラー" error="面積は、少数第2位までを記載してください。" sqref="D35 D39 D43 D47 D51 D57 D61 D65 D69 D73" xr:uid="{63C6815A-A29F-4D2C-B70E-03BC8BB96CAD}"/>
  </dataValidations>
  <printOptions horizontalCentered="1"/>
  <pageMargins left="0.31496062992125984" right="0.11811023622047245" top="0.35433070866141736" bottom="0.15748031496062992" header="0.31496062992125984" footer="0.31496062992125984"/>
  <pageSetup paperSize="9" scale="81" orientation="portrait" r:id="rId1"/>
  <headerFooter>
    <oddFooter>&amp;C
&amp;P/&amp;N</oddFooter>
  </headerFooter>
  <rowBreaks count="1" manualBreakCount="1">
    <brk id="53" min="1" max="1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6A715-38C1-4E5B-BF3F-020850431CBA}">
  <sheetPr>
    <tabColor rgb="FFFFCCCC"/>
  </sheetPr>
  <dimension ref="B1:M19"/>
  <sheetViews>
    <sheetView tabSelected="1" view="pageBreakPreview" zoomScaleNormal="100" zoomScaleSheetLayoutView="100" workbookViewId="0">
      <selection activeCell="C14" sqref="C14"/>
    </sheetView>
  </sheetViews>
  <sheetFormatPr defaultRowHeight="18.75"/>
  <cols>
    <col min="2" max="2" width="7.44140625" customWidth="1"/>
    <col min="9" max="9" width="8.88671875" customWidth="1"/>
    <col min="10" max="10" width="9.109375" customWidth="1"/>
    <col min="12" max="12" width="8.88671875" customWidth="1"/>
    <col min="13" max="13" width="9.109375" bestFit="1" customWidth="1"/>
  </cols>
  <sheetData>
    <row r="1" spans="2:13">
      <c r="B1" t="s">
        <v>55</v>
      </c>
      <c r="J1" s="72" t="str">
        <f>+'(様式1)'!J1</f>
        <v>整理番号</v>
      </c>
      <c r="K1" s="40" t="str">
        <f>+IF('(様式1)'!K1="","",'(様式1)'!K1)</f>
        <v/>
      </c>
      <c r="L1" s="40"/>
    </row>
    <row r="2" spans="2:13">
      <c r="J2" s="3"/>
      <c r="K2" s="62"/>
      <c r="L2" s="62"/>
    </row>
    <row r="3" spans="2:13">
      <c r="B3" t="s">
        <v>56</v>
      </c>
      <c r="J3" s="3"/>
      <c r="K3" s="62"/>
      <c r="L3" s="62"/>
    </row>
    <row r="5" spans="2:13" ht="25.5" customHeight="1">
      <c r="C5" s="18" t="s">
        <v>19</v>
      </c>
      <c r="D5" s="10" t="str">
        <f>+IF('(様式2)'!D8="","",'(様式2)'!D8)</f>
        <v>アオゾラ　タロウ</v>
      </c>
      <c r="E5" s="11"/>
      <c r="F5" s="11"/>
      <c r="G5" s="11"/>
      <c r="H5" s="4" t="s">
        <v>57</v>
      </c>
      <c r="I5" s="112">
        <v>27161</v>
      </c>
      <c r="J5" s="28"/>
      <c r="K5" s="28"/>
      <c r="L5" s="29"/>
      <c r="M5" s="55">
        <f ca="1">+TODAY()</f>
        <v>45780</v>
      </c>
    </row>
    <row r="6" spans="2:13" ht="25.5" customHeight="1">
      <c r="C6" s="21" t="s">
        <v>4</v>
      </c>
      <c r="D6" s="13" t="str">
        <f>+IF('(様式2)'!D9="","",'(様式2)'!D9)</f>
        <v>青空　太郎</v>
      </c>
      <c r="E6" s="14"/>
      <c r="F6" s="14"/>
      <c r="G6" s="14"/>
      <c r="H6" s="21" t="s">
        <v>59</v>
      </c>
      <c r="I6" s="59" t="str">
        <f ca="1">+IF(I5="","","満　"&amp;DATEDIF(I5,M5,"Y")&amp;"　歳")</f>
        <v>満　50　歳</v>
      </c>
      <c r="J6" s="60"/>
      <c r="K6" s="60"/>
      <c r="L6" s="61"/>
    </row>
    <row r="7" spans="2:13" ht="25.5" customHeight="1">
      <c r="C7" s="139" t="s">
        <v>58</v>
      </c>
      <c r="D7" s="33" t="s">
        <v>127</v>
      </c>
      <c r="E7" s="34" t="s">
        <v>224</v>
      </c>
      <c r="F7" s="2" t="s">
        <v>58</v>
      </c>
      <c r="G7" s="2"/>
      <c r="H7" s="2"/>
      <c r="I7" s="2"/>
      <c r="J7" s="2"/>
      <c r="K7" s="2"/>
      <c r="L7" s="2"/>
      <c r="M7" s="55"/>
    </row>
    <row r="8" spans="2:13" ht="25.5" customHeight="1">
      <c r="C8" s="140"/>
      <c r="D8" s="116">
        <v>1996</v>
      </c>
      <c r="E8" s="117" t="s">
        <v>290</v>
      </c>
      <c r="F8" s="5" t="s">
        <v>291</v>
      </c>
      <c r="G8" s="6"/>
      <c r="H8" s="6"/>
      <c r="I8" s="6"/>
      <c r="J8" s="6"/>
      <c r="K8" s="6"/>
      <c r="L8" s="7"/>
      <c r="M8" s="55">
        <f>+IF(COUNTIFS(F8,"*至る*"),1,M7)</f>
        <v>0</v>
      </c>
    </row>
    <row r="9" spans="2:13" ht="25.5" customHeight="1">
      <c r="C9" s="140"/>
      <c r="D9" s="116">
        <v>1996</v>
      </c>
      <c r="E9" s="117" t="s">
        <v>292</v>
      </c>
      <c r="F9" s="5" t="s">
        <v>291</v>
      </c>
      <c r="G9" s="6"/>
      <c r="H9" s="6"/>
      <c r="I9" s="6"/>
      <c r="J9" s="6"/>
      <c r="K9" s="6"/>
      <c r="L9" s="7"/>
      <c r="M9" s="55">
        <f t="shared" ref="M9:M19" si="0">+IF(COUNTIFS(F9,"*至る*"),1,M8)</f>
        <v>0</v>
      </c>
    </row>
    <row r="10" spans="2:13" ht="25.5" customHeight="1">
      <c r="C10" s="140"/>
      <c r="D10" s="116">
        <v>2000</v>
      </c>
      <c r="E10" s="117" t="s">
        <v>290</v>
      </c>
      <c r="F10" s="5" t="s">
        <v>291</v>
      </c>
      <c r="G10" s="6"/>
      <c r="H10" s="6"/>
      <c r="I10" s="6"/>
      <c r="J10" s="6"/>
      <c r="K10" s="6"/>
      <c r="L10" s="7"/>
      <c r="M10" s="55">
        <f t="shared" si="0"/>
        <v>0</v>
      </c>
    </row>
    <row r="11" spans="2:13" ht="25.5" customHeight="1">
      <c r="C11" s="140"/>
      <c r="D11" s="116">
        <v>2000</v>
      </c>
      <c r="E11" s="117" t="s">
        <v>292</v>
      </c>
      <c r="F11" s="5" t="s">
        <v>291</v>
      </c>
      <c r="G11" s="6"/>
      <c r="H11" s="6"/>
      <c r="I11" s="6"/>
      <c r="J11" s="6"/>
      <c r="K11" s="6"/>
      <c r="L11" s="7"/>
      <c r="M11" s="55">
        <f t="shared" si="0"/>
        <v>0</v>
      </c>
    </row>
    <row r="12" spans="2:13" ht="25.5" customHeight="1">
      <c r="C12" s="140"/>
      <c r="D12" s="116">
        <v>2013</v>
      </c>
      <c r="E12" s="117" t="s">
        <v>292</v>
      </c>
      <c r="F12" s="5" t="s">
        <v>291</v>
      </c>
      <c r="G12" s="6"/>
      <c r="H12" s="6"/>
      <c r="I12" s="6"/>
      <c r="J12" s="6"/>
      <c r="K12" s="6"/>
      <c r="L12" s="7"/>
      <c r="M12" s="55">
        <f t="shared" si="0"/>
        <v>0</v>
      </c>
    </row>
    <row r="13" spans="2:13" ht="25.5" customHeight="1">
      <c r="C13" s="140"/>
      <c r="D13" s="116">
        <v>2015</v>
      </c>
      <c r="E13" s="117" t="s">
        <v>292</v>
      </c>
      <c r="F13" s="5" t="s">
        <v>291</v>
      </c>
      <c r="G13" s="6"/>
      <c r="H13" s="6"/>
      <c r="I13" s="6"/>
      <c r="J13" s="6"/>
      <c r="K13" s="6"/>
      <c r="L13" s="7"/>
      <c r="M13" s="55">
        <f t="shared" si="0"/>
        <v>0</v>
      </c>
    </row>
    <row r="14" spans="2:13" ht="25.5" customHeight="1">
      <c r="C14" s="140"/>
      <c r="D14" s="116">
        <v>2020</v>
      </c>
      <c r="E14" s="117" t="s">
        <v>292</v>
      </c>
      <c r="F14" s="5" t="s">
        <v>291</v>
      </c>
      <c r="G14" s="6"/>
      <c r="H14" s="6"/>
      <c r="I14" s="6"/>
      <c r="J14" s="6"/>
      <c r="K14" s="6"/>
      <c r="L14" s="7"/>
      <c r="M14" s="55">
        <f t="shared" si="0"/>
        <v>0</v>
      </c>
    </row>
    <row r="15" spans="2:13" ht="25.5" customHeight="1">
      <c r="C15" s="140"/>
      <c r="D15" s="116">
        <v>2025</v>
      </c>
      <c r="E15" s="117" t="s">
        <v>293</v>
      </c>
      <c r="F15" s="5" t="s">
        <v>294</v>
      </c>
      <c r="G15" s="6"/>
      <c r="H15" s="6"/>
      <c r="I15" s="6"/>
      <c r="J15" s="6"/>
      <c r="K15" s="6"/>
      <c r="L15" s="7"/>
      <c r="M15" s="55">
        <f t="shared" si="0"/>
        <v>1</v>
      </c>
    </row>
    <row r="16" spans="2:13" ht="25.5" customHeight="1">
      <c r="C16" s="140"/>
      <c r="D16" s="116"/>
      <c r="E16" s="117"/>
      <c r="F16" s="5"/>
      <c r="G16" s="6"/>
      <c r="H16" s="6"/>
      <c r="I16" s="6"/>
      <c r="J16" s="6"/>
      <c r="K16" s="6"/>
      <c r="L16" s="7"/>
      <c r="M16" s="55">
        <f t="shared" si="0"/>
        <v>1</v>
      </c>
    </row>
    <row r="17" spans="3:13" ht="25.5" customHeight="1">
      <c r="C17" s="140"/>
      <c r="D17" s="116"/>
      <c r="E17" s="117"/>
      <c r="F17" s="5"/>
      <c r="G17" s="6"/>
      <c r="H17" s="6"/>
      <c r="I17" s="6"/>
      <c r="J17" s="6"/>
      <c r="K17" s="6"/>
      <c r="L17" s="7"/>
      <c r="M17" s="55">
        <f t="shared" si="0"/>
        <v>1</v>
      </c>
    </row>
    <row r="18" spans="3:13" ht="25.5" customHeight="1">
      <c r="C18" s="140"/>
      <c r="D18" s="116"/>
      <c r="E18" s="117"/>
      <c r="F18" s="5"/>
      <c r="G18" s="6"/>
      <c r="H18" s="6"/>
      <c r="I18" s="6"/>
      <c r="J18" s="6"/>
      <c r="K18" s="6"/>
      <c r="L18" s="7"/>
      <c r="M18" s="55">
        <f t="shared" si="0"/>
        <v>1</v>
      </c>
    </row>
    <row r="19" spans="3:13" ht="25.5" customHeight="1">
      <c r="C19" s="141"/>
      <c r="D19" s="116"/>
      <c r="E19" s="117"/>
      <c r="F19" s="5"/>
      <c r="G19" s="6"/>
      <c r="H19" s="6"/>
      <c r="I19" s="6"/>
      <c r="J19" s="6"/>
      <c r="K19" s="6"/>
      <c r="L19" s="7"/>
      <c r="M19" s="55">
        <f t="shared" si="0"/>
        <v>1</v>
      </c>
    </row>
  </sheetData>
  <mergeCells count="1">
    <mergeCell ref="C7:C19"/>
  </mergeCells>
  <phoneticPr fontId="2"/>
  <conditionalFormatting sqref="D5:D6">
    <cfRule type="containsBlanks" dxfId="97" priority="124">
      <formula>LEN(TRIM(D5))=0</formula>
    </cfRule>
  </conditionalFormatting>
  <conditionalFormatting sqref="D8">
    <cfRule type="containsBlanks" dxfId="96" priority="12">
      <formula>LEN(TRIM(D8))=0</formula>
    </cfRule>
  </conditionalFormatting>
  <conditionalFormatting sqref="D9:D13">
    <cfRule type="containsBlanks" dxfId="95" priority="21">
      <formula>LEN(TRIM(D9))=0</formula>
    </cfRule>
  </conditionalFormatting>
  <conditionalFormatting sqref="D14:D19">
    <cfRule type="containsBlanks" dxfId="94" priority="13">
      <formula>LEN(TRIM(D14))=0</formula>
    </cfRule>
  </conditionalFormatting>
  <conditionalFormatting sqref="D9:F9">
    <cfRule type="expression" dxfId="93" priority="11">
      <formula>$M$8=1</formula>
    </cfRule>
  </conditionalFormatting>
  <conditionalFormatting sqref="D10:F10">
    <cfRule type="expression" dxfId="92" priority="10">
      <formula>$M$9=1</formula>
    </cfRule>
  </conditionalFormatting>
  <conditionalFormatting sqref="D11:F11">
    <cfRule type="expression" dxfId="91" priority="9">
      <formula>$M$10=1</formula>
    </cfRule>
  </conditionalFormatting>
  <conditionalFormatting sqref="D12:F12">
    <cfRule type="expression" dxfId="90" priority="8">
      <formula>$M$11=1</formula>
    </cfRule>
  </conditionalFormatting>
  <conditionalFormatting sqref="D13:F13">
    <cfRule type="expression" dxfId="89" priority="19">
      <formula>$M$12=1</formula>
    </cfRule>
  </conditionalFormatting>
  <conditionalFormatting sqref="D14:F14">
    <cfRule type="expression" dxfId="88" priority="6">
      <formula>$M$13=1</formula>
    </cfRule>
  </conditionalFormatting>
  <conditionalFormatting sqref="D15:F15">
    <cfRule type="expression" dxfId="87" priority="5">
      <formula>$M$14=1</formula>
    </cfRule>
  </conditionalFormatting>
  <conditionalFormatting sqref="D16:F16">
    <cfRule type="expression" dxfId="86" priority="4">
      <formula>$M$15=1</formula>
    </cfRule>
  </conditionalFormatting>
  <conditionalFormatting sqref="D17:F17">
    <cfRule type="expression" dxfId="85" priority="3">
      <formula>$M$16=1</formula>
    </cfRule>
  </conditionalFormatting>
  <conditionalFormatting sqref="D18:F18">
    <cfRule type="expression" dxfId="84" priority="2">
      <formula>$M$17=1</formula>
    </cfRule>
  </conditionalFormatting>
  <conditionalFormatting sqref="D19:F19">
    <cfRule type="expression" dxfId="83" priority="1">
      <formula>$M$18=1</formula>
    </cfRule>
  </conditionalFormatting>
  <conditionalFormatting sqref="E8:E19">
    <cfRule type="containsBlanks" dxfId="82" priority="123">
      <formula>LEN(TRIM(E8))=0</formula>
    </cfRule>
  </conditionalFormatting>
  <conditionalFormatting sqref="F8:F12">
    <cfRule type="containsText" dxfId="81" priority="117" operator="containsText" text="至る">
      <formula>NOT(ISERROR(SEARCH("至る",F8)))</formula>
    </cfRule>
  </conditionalFormatting>
  <conditionalFormatting sqref="F8:F19">
    <cfRule type="containsBlanks" dxfId="80" priority="26">
      <formula>LEN(TRIM(F8))=0</formula>
    </cfRule>
  </conditionalFormatting>
  <conditionalFormatting sqref="I5">
    <cfRule type="containsBlanks" dxfId="79" priority="118">
      <formula>LEN(TRIM(I5))=0</formula>
    </cfRule>
  </conditionalFormatting>
  <conditionalFormatting sqref="I6">
    <cfRule type="containsBlanks" dxfId="78" priority="101">
      <formula>LEN(TRIM(I6))=0</formula>
    </cfRule>
  </conditionalFormatting>
  <dataValidations count="3">
    <dataValidation type="whole" allowBlank="1" showInputMessage="1" showErrorMessage="1" sqref="D8:D19" xr:uid="{303FFA8A-7F12-4E13-8C10-E6F40E446145}">
      <formula1>0</formula1>
      <formula2>2025</formula2>
    </dataValidation>
    <dataValidation type="list" allowBlank="1" showInputMessage="1" showErrorMessage="1" sqref="E8:E19" xr:uid="{E7730E3F-177A-4ECF-B1AB-E92082627886}">
      <formula1>"1月,2月,3月,4月,5月,6月,7月,8月,9月,10月,11月,12月"</formula1>
    </dataValidation>
    <dataValidation imeMode="fullKatakana" allowBlank="1" showInputMessage="1" showErrorMessage="1" errorTitle="入力エラー" error="全角カタカナデ入力してください。" sqref="D5" xr:uid="{C0FCAFA8-9EC4-480A-BF87-3CE5DA802470}"/>
  </dataValidations>
  <printOptions horizontalCentered="1"/>
  <pageMargins left="0.31496062992125984" right="0.11811023622047245" top="0.35433070866141736" bottom="0.15748031496062992" header="0.31496062992125984" footer="0.31496062992125984"/>
  <pageSetup paperSize="9" scale="81" orientation="portrait" r:id="rId1"/>
  <headerFooter>
    <oddFooter>&amp;C
&amp;P/&amp;N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5C37-E0BD-42BD-AD15-D277D1F51DBE}">
  <sheetPr>
    <tabColor rgb="FFFFCCCC"/>
  </sheetPr>
  <dimension ref="B1:N169"/>
  <sheetViews>
    <sheetView tabSelected="1" view="pageBreakPreview" zoomScaleNormal="100" zoomScaleSheetLayoutView="100" workbookViewId="0">
      <selection activeCell="C14" sqref="C14"/>
    </sheetView>
  </sheetViews>
  <sheetFormatPr defaultRowHeight="18.75"/>
  <cols>
    <col min="2" max="2" width="7.44140625" customWidth="1"/>
    <col min="9" max="9" width="8.88671875" customWidth="1"/>
    <col min="10" max="10" width="9.109375" customWidth="1"/>
    <col min="12" max="12" width="8.88671875" customWidth="1"/>
  </cols>
  <sheetData>
    <row r="1" spans="2:13">
      <c r="B1" t="s">
        <v>60</v>
      </c>
      <c r="J1" s="72" t="str">
        <f>+'(様式1)'!J1</f>
        <v>整理番号</v>
      </c>
      <c r="K1" s="40" t="str">
        <f>+IF('(様式1)'!K1="","",'(様式1)'!K1)</f>
        <v/>
      </c>
      <c r="L1" s="40"/>
    </row>
    <row r="3" spans="2:13">
      <c r="B3" t="s">
        <v>61</v>
      </c>
    </row>
    <row r="4" spans="2:13">
      <c r="C4" t="s">
        <v>68</v>
      </c>
    </row>
    <row r="5" spans="2:13">
      <c r="C5" s="35" t="s">
        <v>19</v>
      </c>
      <c r="D5" s="10" t="s">
        <v>296</v>
      </c>
      <c r="E5" s="11"/>
      <c r="F5" s="11"/>
      <c r="G5" s="12"/>
      <c r="J5" s="3"/>
      <c r="K5" s="79" t="str">
        <f>+IF(D9="物販店","物販店区画",IF(D9="飲食店","飲食店区画",IF(D9="サービス店","サービス店区画","")))</f>
        <v>物販店区画</v>
      </c>
      <c r="L5" s="64" t="str">
        <f>+IF(D9="物販店","物販面積",IF(D9="飲食店","飲食面積",""))</f>
        <v>物販面積</v>
      </c>
    </row>
    <row r="6" spans="2:13">
      <c r="C6" s="36" t="s">
        <v>44</v>
      </c>
      <c r="D6" s="13" t="s">
        <v>295</v>
      </c>
      <c r="E6" s="40"/>
      <c r="F6" s="40"/>
      <c r="G6" s="41"/>
      <c r="I6" s="15"/>
      <c r="J6" s="4" t="s">
        <v>8</v>
      </c>
      <c r="K6" s="4" t="s">
        <v>65</v>
      </c>
      <c r="L6" s="4" t="s">
        <v>64</v>
      </c>
    </row>
    <row r="7" spans="2:13">
      <c r="C7" s="32" t="s">
        <v>62</v>
      </c>
      <c r="D7" s="5" t="s">
        <v>297</v>
      </c>
      <c r="E7" s="6"/>
      <c r="F7" s="6"/>
      <c r="G7" s="7"/>
      <c r="I7" s="4" t="s">
        <v>10</v>
      </c>
      <c r="J7" s="19" t="str">
        <f>+IF($D$9="","",'(様式1)'!D24)</f>
        <v>①菓子類</v>
      </c>
      <c r="K7" s="19" t="str">
        <f>+IF($D$9="","",IF('(様式1)'!I24="","",'(様式1)'!I24))</f>
        <v>N-002</v>
      </c>
      <c r="L7" s="118">
        <f>+IF(K7="","",VLOOKUP($K7,Sheet2!$E$2:$F$25,2,0))</f>
        <v>15.02</v>
      </c>
    </row>
    <row r="8" spans="2:13">
      <c r="C8" s="24" t="s">
        <v>63</v>
      </c>
      <c r="D8" s="74">
        <v>5</v>
      </c>
      <c r="E8" s="6"/>
      <c r="F8" s="6"/>
      <c r="G8" s="7"/>
      <c r="I8" s="4" t="s">
        <v>11</v>
      </c>
      <c r="J8" s="19" t="str">
        <f>+IF($D$9="","",IF('(様式1)'!D25="","",'(様式1)'!D25))</f>
        <v>②加工食品類</v>
      </c>
      <c r="K8" s="19" t="str">
        <f>+IF($D$9="","",IF('(様式1)'!I25="","",'(様式1)'!I25))</f>
        <v>N-003</v>
      </c>
      <c r="L8" s="118">
        <f>+IF(K8="","",VLOOKUP($K8,Sheet2!$E$2:$F$25,2,0))</f>
        <v>15.02</v>
      </c>
    </row>
    <row r="9" spans="2:13">
      <c r="C9" s="20" t="s">
        <v>166</v>
      </c>
      <c r="D9" s="6" t="str">
        <f>+IF('(様式1)'!D20="","",'(様式1)'!D20)</f>
        <v>物販店</v>
      </c>
      <c r="E9" s="6"/>
      <c r="F9" s="6"/>
      <c r="G9" s="7"/>
      <c r="I9" s="4" t="s">
        <v>12</v>
      </c>
      <c r="J9" s="19" t="str">
        <f>+IF($D$9="","",IF('(様式1)'!D26="","",'(様式1)'!D26))</f>
        <v>④酒類</v>
      </c>
      <c r="K9" s="19" t="str">
        <f>+IF($D$9="","",IF('(様式1)'!I26="","",'(様式1)'!I26))</f>
        <v>N-004</v>
      </c>
      <c r="L9" s="118">
        <f>+IF(K9="","",VLOOKUP($K9,Sheet2!$E$2:$F$25,2,0))</f>
        <v>15.02</v>
      </c>
    </row>
    <row r="10" spans="2:13">
      <c r="C10" s="3"/>
    </row>
    <row r="11" spans="2:13">
      <c r="C11" s="142" t="s">
        <v>66</v>
      </c>
      <c r="D11" s="143"/>
      <c r="E11" s="143"/>
      <c r="F11" s="143"/>
      <c r="G11" s="143"/>
      <c r="H11" s="143"/>
      <c r="I11" s="143"/>
      <c r="J11" s="143"/>
      <c r="K11" s="143"/>
      <c r="L11" s="143"/>
    </row>
    <row r="12" spans="2:13">
      <c r="C12" s="138" t="s">
        <v>298</v>
      </c>
      <c r="D12" s="144"/>
      <c r="E12" s="144"/>
      <c r="F12" s="144"/>
      <c r="G12" s="144"/>
      <c r="H12" s="144"/>
      <c r="I12" s="144"/>
      <c r="J12" s="144"/>
      <c r="K12" s="144"/>
      <c r="L12" s="145"/>
    </row>
    <row r="13" spans="2:13">
      <c r="C13" s="146"/>
      <c r="D13" s="147"/>
      <c r="E13" s="147"/>
      <c r="F13" s="147"/>
      <c r="G13" s="147"/>
      <c r="H13" s="147"/>
      <c r="I13" s="147"/>
      <c r="J13" s="147"/>
      <c r="K13" s="147"/>
      <c r="L13" s="148"/>
    </row>
    <row r="14" spans="2:13">
      <c r="C14" s="146"/>
      <c r="D14" s="147"/>
      <c r="E14" s="147"/>
      <c r="F14" s="147"/>
      <c r="G14" s="147"/>
      <c r="H14" s="147"/>
      <c r="I14" s="147"/>
      <c r="J14" s="147"/>
      <c r="K14" s="147"/>
      <c r="L14" s="148"/>
      <c r="M14" t="s">
        <v>181</v>
      </c>
    </row>
    <row r="15" spans="2:13">
      <c r="C15" s="149"/>
      <c r="D15" s="150"/>
      <c r="E15" s="150"/>
      <c r="F15" s="150"/>
      <c r="G15" s="150"/>
      <c r="H15" s="150"/>
      <c r="I15" s="150"/>
      <c r="J15" s="150"/>
      <c r="K15" s="150"/>
      <c r="L15" s="151"/>
      <c r="M15">
        <f>+LEN(C12)</f>
        <v>100</v>
      </c>
    </row>
    <row r="16" spans="2:13">
      <c r="C16" s="152" t="s">
        <v>67</v>
      </c>
      <c r="D16" s="152"/>
      <c r="E16" s="152"/>
      <c r="F16" s="152"/>
      <c r="G16" s="152"/>
      <c r="H16" s="152"/>
      <c r="I16" s="152"/>
      <c r="J16" s="152"/>
      <c r="K16" s="152"/>
      <c r="L16" s="152"/>
    </row>
    <row r="17" spans="3:13">
      <c r="C17" s="138" t="s">
        <v>298</v>
      </c>
      <c r="D17" s="144"/>
      <c r="E17" s="144"/>
      <c r="F17" s="144"/>
      <c r="G17" s="144"/>
      <c r="H17" s="144"/>
      <c r="I17" s="144"/>
      <c r="J17" s="144"/>
      <c r="K17" s="144"/>
      <c r="L17" s="145"/>
    </row>
    <row r="18" spans="3:13">
      <c r="C18" s="146"/>
      <c r="D18" s="147"/>
      <c r="E18" s="147"/>
      <c r="F18" s="147"/>
      <c r="G18" s="147"/>
      <c r="H18" s="147"/>
      <c r="I18" s="147"/>
      <c r="J18" s="147"/>
      <c r="K18" s="147"/>
      <c r="L18" s="148"/>
    </row>
    <row r="19" spans="3:13">
      <c r="C19" s="146"/>
      <c r="D19" s="147"/>
      <c r="E19" s="147"/>
      <c r="F19" s="147"/>
      <c r="G19" s="147"/>
      <c r="H19" s="147"/>
      <c r="I19" s="147"/>
      <c r="J19" s="147"/>
      <c r="K19" s="147"/>
      <c r="L19" s="148"/>
      <c r="M19" t="s">
        <v>181</v>
      </c>
    </row>
    <row r="20" spans="3:13">
      <c r="C20" s="149"/>
      <c r="D20" s="150"/>
      <c r="E20" s="150"/>
      <c r="F20" s="150"/>
      <c r="G20" s="150"/>
      <c r="H20" s="150"/>
      <c r="I20" s="150"/>
      <c r="J20" s="150"/>
      <c r="K20" s="150"/>
      <c r="L20" s="151"/>
      <c r="M20">
        <f>+LEN(C17)</f>
        <v>100</v>
      </c>
    </row>
    <row r="21" spans="3:13">
      <c r="C21" s="152" t="s">
        <v>225</v>
      </c>
      <c r="D21" s="152"/>
      <c r="E21" s="152"/>
      <c r="F21" s="152"/>
      <c r="G21" s="152"/>
      <c r="H21" s="152"/>
      <c r="I21" s="152"/>
      <c r="J21" s="152"/>
      <c r="K21" s="152"/>
      <c r="L21" s="152"/>
    </row>
    <row r="22" spans="3:13">
      <c r="C22" s="138" t="s">
        <v>298</v>
      </c>
      <c r="D22" s="144"/>
      <c r="E22" s="144"/>
      <c r="F22" s="144"/>
      <c r="G22" s="144"/>
      <c r="H22" s="144"/>
      <c r="I22" s="144"/>
      <c r="J22" s="144"/>
      <c r="K22" s="144"/>
      <c r="L22" s="145"/>
    </row>
    <row r="23" spans="3:13">
      <c r="C23" s="146"/>
      <c r="D23" s="147"/>
      <c r="E23" s="147"/>
      <c r="F23" s="147"/>
      <c r="G23" s="147"/>
      <c r="H23" s="147"/>
      <c r="I23" s="147"/>
      <c r="J23" s="147"/>
      <c r="K23" s="147"/>
      <c r="L23" s="148"/>
    </row>
    <row r="24" spans="3:13">
      <c r="C24" s="146"/>
      <c r="D24" s="147"/>
      <c r="E24" s="147"/>
      <c r="F24" s="147"/>
      <c r="G24" s="147"/>
      <c r="H24" s="147"/>
      <c r="I24" s="147"/>
      <c r="J24" s="147"/>
      <c r="K24" s="147"/>
      <c r="L24" s="148"/>
      <c r="M24" t="s">
        <v>181</v>
      </c>
    </row>
    <row r="25" spans="3:13">
      <c r="C25" s="149"/>
      <c r="D25" s="150"/>
      <c r="E25" s="150"/>
      <c r="F25" s="150"/>
      <c r="G25" s="150"/>
      <c r="H25" s="150"/>
      <c r="I25" s="150"/>
      <c r="J25" s="150"/>
      <c r="K25" s="150"/>
      <c r="L25" s="151"/>
      <c r="M25">
        <f>+LEN(C22)</f>
        <v>100</v>
      </c>
    </row>
    <row r="26" spans="3:13">
      <c r="C26" s="78"/>
      <c r="D26" s="78"/>
      <c r="E26" s="78"/>
      <c r="F26" s="78"/>
      <c r="G26" s="78"/>
      <c r="H26" s="78"/>
      <c r="I26" s="78"/>
      <c r="J26" s="78"/>
      <c r="K26" s="78"/>
      <c r="L26" s="78"/>
    </row>
    <row r="27" spans="3:13">
      <c r="C27" t="s">
        <v>69</v>
      </c>
    </row>
    <row r="28" spans="3:13">
      <c r="C28" t="s">
        <v>226</v>
      </c>
    </row>
    <row r="29" spans="3:13">
      <c r="C29" s="138" t="s">
        <v>298</v>
      </c>
      <c r="D29" s="144"/>
      <c r="E29" s="144"/>
      <c r="F29" s="144"/>
      <c r="G29" s="144"/>
      <c r="H29" s="144"/>
      <c r="I29" s="144"/>
      <c r="J29" s="144"/>
      <c r="K29" s="144"/>
      <c r="L29" s="145"/>
    </row>
    <row r="30" spans="3:13">
      <c r="C30" s="146"/>
      <c r="D30" s="147"/>
      <c r="E30" s="147"/>
      <c r="F30" s="147"/>
      <c r="G30" s="147"/>
      <c r="H30" s="147"/>
      <c r="I30" s="147"/>
      <c r="J30" s="147"/>
      <c r="K30" s="147"/>
      <c r="L30" s="148"/>
    </row>
    <row r="31" spans="3:13">
      <c r="C31" s="146"/>
      <c r="D31" s="147"/>
      <c r="E31" s="147"/>
      <c r="F31" s="147"/>
      <c r="G31" s="147"/>
      <c r="H31" s="147"/>
      <c r="I31" s="147"/>
      <c r="J31" s="147"/>
      <c r="K31" s="147"/>
      <c r="L31" s="148"/>
      <c r="M31" t="s">
        <v>181</v>
      </c>
    </row>
    <row r="32" spans="3:13">
      <c r="C32" s="149"/>
      <c r="D32" s="150"/>
      <c r="E32" s="150"/>
      <c r="F32" s="150"/>
      <c r="G32" s="150"/>
      <c r="H32" s="150"/>
      <c r="I32" s="150"/>
      <c r="J32" s="150"/>
      <c r="K32" s="150"/>
      <c r="L32" s="151"/>
      <c r="M32">
        <f>+LEN(C29)</f>
        <v>100</v>
      </c>
    </row>
    <row r="33" spans="3:13">
      <c r="C33" t="s">
        <v>227</v>
      </c>
    </row>
    <row r="34" spans="3:13">
      <c r="C34" s="138" t="s">
        <v>298</v>
      </c>
      <c r="D34" s="144"/>
      <c r="E34" s="144"/>
      <c r="F34" s="144"/>
      <c r="G34" s="144"/>
      <c r="H34" s="144"/>
      <c r="I34" s="144"/>
      <c r="J34" s="144"/>
      <c r="K34" s="144"/>
      <c r="L34" s="145"/>
    </row>
    <row r="35" spans="3:13">
      <c r="C35" s="146"/>
      <c r="D35" s="147"/>
      <c r="E35" s="147"/>
      <c r="F35" s="147"/>
      <c r="G35" s="147"/>
      <c r="H35" s="147"/>
      <c r="I35" s="147"/>
      <c r="J35" s="147"/>
      <c r="K35" s="147"/>
      <c r="L35" s="148"/>
    </row>
    <row r="36" spans="3:13">
      <c r="C36" s="146"/>
      <c r="D36" s="147"/>
      <c r="E36" s="147"/>
      <c r="F36" s="147"/>
      <c r="G36" s="147"/>
      <c r="H36" s="147"/>
      <c r="I36" s="147"/>
      <c r="J36" s="147"/>
      <c r="K36" s="147"/>
      <c r="L36" s="148"/>
      <c r="M36" t="s">
        <v>181</v>
      </c>
    </row>
    <row r="37" spans="3:13">
      <c r="C37" s="149"/>
      <c r="D37" s="150"/>
      <c r="E37" s="150"/>
      <c r="F37" s="150"/>
      <c r="G37" s="150"/>
      <c r="H37" s="150"/>
      <c r="I37" s="150"/>
      <c r="J37" s="150"/>
      <c r="K37" s="150"/>
      <c r="L37" s="151"/>
      <c r="M37">
        <f>+LEN(C34)</f>
        <v>100</v>
      </c>
    </row>
    <row r="38" spans="3:13">
      <c r="C38" t="s">
        <v>70</v>
      </c>
    </row>
    <row r="39" spans="3:13">
      <c r="C39" s="138" t="s">
        <v>298</v>
      </c>
      <c r="D39" s="144"/>
      <c r="E39" s="144"/>
      <c r="F39" s="144"/>
      <c r="G39" s="144"/>
      <c r="H39" s="144"/>
      <c r="I39" s="144"/>
      <c r="J39" s="144"/>
      <c r="K39" s="144"/>
      <c r="L39" s="145"/>
    </row>
    <row r="40" spans="3:13">
      <c r="C40" s="146"/>
      <c r="D40" s="147"/>
      <c r="E40" s="147"/>
      <c r="F40" s="147"/>
      <c r="G40" s="147"/>
      <c r="H40" s="147"/>
      <c r="I40" s="147"/>
      <c r="J40" s="147"/>
      <c r="K40" s="147"/>
      <c r="L40" s="148"/>
    </row>
    <row r="41" spans="3:13">
      <c r="C41" s="146"/>
      <c r="D41" s="147"/>
      <c r="E41" s="147"/>
      <c r="F41" s="147"/>
      <c r="G41" s="147"/>
      <c r="H41" s="147"/>
      <c r="I41" s="147"/>
      <c r="J41" s="147"/>
      <c r="K41" s="147"/>
      <c r="L41" s="148"/>
      <c r="M41" t="s">
        <v>181</v>
      </c>
    </row>
    <row r="42" spans="3:13">
      <c r="C42" s="149"/>
      <c r="D42" s="150"/>
      <c r="E42" s="150"/>
      <c r="F42" s="150"/>
      <c r="G42" s="150"/>
      <c r="H42" s="150"/>
      <c r="I42" s="150"/>
      <c r="J42" s="150"/>
      <c r="K42" s="150"/>
      <c r="L42" s="151"/>
      <c r="M42">
        <f>+LEN(C39)</f>
        <v>100</v>
      </c>
    </row>
    <row r="43" spans="3:13">
      <c r="C43" t="s">
        <v>72</v>
      </c>
    </row>
    <row r="44" spans="3:13">
      <c r="C44" s="138" t="s">
        <v>298</v>
      </c>
      <c r="D44" s="144"/>
      <c r="E44" s="144"/>
      <c r="F44" s="144"/>
      <c r="G44" s="144"/>
      <c r="H44" s="144"/>
      <c r="I44" s="144"/>
      <c r="J44" s="144"/>
      <c r="K44" s="144"/>
      <c r="L44" s="145"/>
    </row>
    <row r="45" spans="3:13">
      <c r="C45" s="146"/>
      <c r="D45" s="147"/>
      <c r="E45" s="147"/>
      <c r="F45" s="147"/>
      <c r="G45" s="147"/>
      <c r="H45" s="147"/>
      <c r="I45" s="147"/>
      <c r="J45" s="147"/>
      <c r="K45" s="147"/>
      <c r="L45" s="148"/>
    </row>
    <row r="46" spans="3:13">
      <c r="C46" s="146"/>
      <c r="D46" s="147"/>
      <c r="E46" s="147"/>
      <c r="F46" s="147"/>
      <c r="G46" s="147"/>
      <c r="H46" s="147"/>
      <c r="I46" s="147"/>
      <c r="J46" s="147"/>
      <c r="K46" s="147"/>
      <c r="L46" s="148"/>
      <c r="M46" t="s">
        <v>181</v>
      </c>
    </row>
    <row r="47" spans="3:13">
      <c r="C47" s="149"/>
      <c r="D47" s="150"/>
      <c r="E47" s="150"/>
      <c r="F47" s="150"/>
      <c r="G47" s="150"/>
      <c r="H47" s="150"/>
      <c r="I47" s="150"/>
      <c r="J47" s="150"/>
      <c r="K47" s="150"/>
      <c r="L47" s="151"/>
      <c r="M47">
        <f>+LEN(C44)</f>
        <v>100</v>
      </c>
    </row>
    <row r="48" spans="3:13">
      <c r="C48" t="s">
        <v>71</v>
      </c>
    </row>
    <row r="49" spans="2:13">
      <c r="C49" s="138" t="s">
        <v>298</v>
      </c>
      <c r="D49" s="144"/>
      <c r="E49" s="144"/>
      <c r="F49" s="144"/>
      <c r="G49" s="144"/>
      <c r="H49" s="144"/>
      <c r="I49" s="144"/>
      <c r="J49" s="144"/>
      <c r="K49" s="144"/>
      <c r="L49" s="145"/>
    </row>
    <row r="50" spans="2:13">
      <c r="C50" s="146"/>
      <c r="D50" s="147"/>
      <c r="E50" s="147"/>
      <c r="F50" s="147"/>
      <c r="G50" s="147"/>
      <c r="H50" s="147"/>
      <c r="I50" s="147"/>
      <c r="J50" s="147"/>
      <c r="K50" s="147"/>
      <c r="L50" s="148"/>
    </row>
    <row r="51" spans="2:13">
      <c r="C51" s="146"/>
      <c r="D51" s="147"/>
      <c r="E51" s="147"/>
      <c r="F51" s="147"/>
      <c r="G51" s="147"/>
      <c r="H51" s="147"/>
      <c r="I51" s="147"/>
      <c r="J51" s="147"/>
      <c r="K51" s="147"/>
      <c r="L51" s="148"/>
      <c r="M51" t="s">
        <v>181</v>
      </c>
    </row>
    <row r="52" spans="2:13">
      <c r="C52" s="149"/>
      <c r="D52" s="150"/>
      <c r="E52" s="150"/>
      <c r="F52" s="150"/>
      <c r="G52" s="150"/>
      <c r="H52" s="150"/>
      <c r="I52" s="150"/>
      <c r="J52" s="150"/>
      <c r="K52" s="150"/>
      <c r="L52" s="151"/>
      <c r="M52">
        <f>+LEN(C49)</f>
        <v>100</v>
      </c>
    </row>
    <row r="55" spans="2:13">
      <c r="B55" t="s">
        <v>73</v>
      </c>
      <c r="F55" s="2"/>
      <c r="G55" s="2"/>
      <c r="H55" s="2"/>
      <c r="I55" s="2"/>
      <c r="J55" s="2"/>
      <c r="K55" s="2"/>
    </row>
    <row r="56" spans="2:13">
      <c r="C56" s="37" t="s">
        <v>94</v>
      </c>
      <c r="D56" s="33"/>
      <c r="E56" s="33"/>
      <c r="F56" s="34"/>
      <c r="G56" s="27" t="s">
        <v>91</v>
      </c>
      <c r="H56" s="29"/>
      <c r="I56" s="27" t="s">
        <v>92</v>
      </c>
      <c r="J56" s="29"/>
      <c r="K56" s="27" t="s">
        <v>93</v>
      </c>
      <c r="L56" s="29"/>
    </row>
    <row r="57" spans="2:13">
      <c r="C57" s="5" t="s">
        <v>74</v>
      </c>
      <c r="D57" s="6"/>
      <c r="E57" s="6"/>
      <c r="F57" s="7"/>
      <c r="G57" s="76">
        <v>100000000</v>
      </c>
      <c r="H57" s="7" t="s">
        <v>41</v>
      </c>
      <c r="I57" s="76">
        <v>110000000</v>
      </c>
      <c r="J57" s="7" t="s">
        <v>41</v>
      </c>
      <c r="K57" s="76">
        <v>120000000</v>
      </c>
      <c r="L57" s="7" t="s">
        <v>41</v>
      </c>
    </row>
    <row r="58" spans="2:13">
      <c r="C58" s="5" t="s">
        <v>75</v>
      </c>
      <c r="D58" s="6"/>
      <c r="E58" s="6"/>
      <c r="F58" s="7"/>
      <c r="G58" s="75">
        <v>60000000</v>
      </c>
      <c r="H58" s="15" t="s">
        <v>41</v>
      </c>
      <c r="I58" s="75">
        <v>65000000</v>
      </c>
      <c r="J58" s="15" t="s">
        <v>41</v>
      </c>
      <c r="K58" s="75">
        <v>70000000</v>
      </c>
      <c r="L58" s="15" t="s">
        <v>41</v>
      </c>
    </row>
    <row r="59" spans="2:13">
      <c r="C59" s="5" t="s">
        <v>76</v>
      </c>
      <c r="D59" s="6"/>
      <c r="E59" s="6"/>
      <c r="F59" s="7"/>
      <c r="G59" s="75">
        <f>+IF(G57="","",G57-G58)</f>
        <v>40000000</v>
      </c>
      <c r="H59" s="15" t="s">
        <v>41</v>
      </c>
      <c r="I59" s="75">
        <f>+IF(I57="","",I57-I58)</f>
        <v>45000000</v>
      </c>
      <c r="J59" s="15" t="s">
        <v>41</v>
      </c>
      <c r="K59" s="75">
        <f>+IF(K57="","",K57-K58)</f>
        <v>50000000</v>
      </c>
      <c r="L59" s="15" t="s">
        <v>41</v>
      </c>
    </row>
    <row r="60" spans="2:13">
      <c r="C60" s="10" t="s">
        <v>77</v>
      </c>
      <c r="D60" s="11"/>
      <c r="E60" s="11"/>
      <c r="F60" s="12"/>
      <c r="G60" s="75">
        <f>IF(G61="","",SUM(G61:G67))</f>
        <v>22478637</v>
      </c>
      <c r="H60" s="15" t="s">
        <v>41</v>
      </c>
      <c r="I60" s="75">
        <f>IF(I61="","",SUM(I61:I67))</f>
        <v>24298637</v>
      </c>
      <c r="J60" s="15" t="s">
        <v>41</v>
      </c>
      <c r="K60" s="75">
        <f>IF(K61="","",SUM(K61:K67))</f>
        <v>26118637</v>
      </c>
      <c r="L60" s="15" t="s">
        <v>41</v>
      </c>
    </row>
    <row r="61" spans="2:13">
      <c r="C61" s="38"/>
      <c r="D61" s="42" t="s">
        <v>78</v>
      </c>
      <c r="E61" s="6"/>
      <c r="F61" s="7"/>
      <c r="G61" s="75">
        <v>10000000</v>
      </c>
      <c r="H61" s="15" t="s">
        <v>41</v>
      </c>
      <c r="I61" s="75">
        <v>11000000</v>
      </c>
      <c r="J61" s="15" t="s">
        <v>41</v>
      </c>
      <c r="K61" s="75">
        <v>12000000</v>
      </c>
      <c r="L61" s="15" t="s">
        <v>41</v>
      </c>
    </row>
    <row r="62" spans="2:13">
      <c r="C62" s="38"/>
      <c r="D62" s="43" t="s">
        <v>79</v>
      </c>
      <c r="E62" s="40" t="s">
        <v>84</v>
      </c>
      <c r="F62" s="41"/>
      <c r="G62" s="75">
        <f>+IF($D$9="物販店",ROUND(G$57*9.2%,0),IF($D$9="飲食店",ROUND(G$57*10.2%,0),IF($D$9="サービス店",ROUND(G$57*15.2%,0),"")))</f>
        <v>9200000</v>
      </c>
      <c r="H62" s="15" t="s">
        <v>41</v>
      </c>
      <c r="I62" s="75">
        <f>+IF($D$9="物販店",ROUND(I$57*9.2%,0),IF($D$9="飲食店",ROUND(I$57*10.2%,0),IF($D$9="サービス店",ROUND(I$57*15.2%,0),"")))</f>
        <v>10120000</v>
      </c>
      <c r="J62" s="15" t="s">
        <v>41</v>
      </c>
      <c r="K62" s="75">
        <f>+IF($D$9="物販店",ROUND(K$57*9.2%,0),IF($D$9="飲食店",ROUND(K$57*10.2%,0),IF($D$9="サービス店",ROUND(K$57*15.2%,0),"")))</f>
        <v>11040000</v>
      </c>
      <c r="L62" s="15" t="s">
        <v>41</v>
      </c>
    </row>
    <row r="63" spans="2:13">
      <c r="C63" s="38"/>
      <c r="D63" s="43" t="s">
        <v>80</v>
      </c>
      <c r="E63" s="40" t="s">
        <v>131</v>
      </c>
      <c r="F63" s="41"/>
      <c r="G63" s="75">
        <f>+IF($D$9="","",IF($D$9="物販店",ROUND(3600*$L$7*1.2*12,0),IF($D$9="飲食店",ROUND(3600*$L$7*1.5*12,0),IF($D$9="サービス店",ROUND(3600*$L$7*12,0),""))))</f>
        <v>778637</v>
      </c>
      <c r="H63" s="15" t="s">
        <v>41</v>
      </c>
      <c r="I63" s="75">
        <f>+IF($D$9="","",IF($D$9="物販店",ROUND(3600*$L$7*1.2*12,0),IF($D$9="飲食店",ROUND(3600*$L$7*1.5*12,0),"")))</f>
        <v>778637</v>
      </c>
      <c r="J63" s="15" t="s">
        <v>41</v>
      </c>
      <c r="K63" s="75">
        <f>+IF($D$9="","",IF($D$9="物販店",ROUND(3600*$L$7*1.2*12,0),IF($D$9="飲食店",ROUND(3600*$L$7*1.5*12,0),"")))</f>
        <v>778637</v>
      </c>
      <c r="L63" s="15" t="s">
        <v>41</v>
      </c>
    </row>
    <row r="64" spans="2:13">
      <c r="C64" s="38"/>
      <c r="D64" s="43" t="s">
        <v>86</v>
      </c>
      <c r="E64" s="40" t="s">
        <v>85</v>
      </c>
      <c r="F64" s="41"/>
      <c r="G64" s="75">
        <v>500000</v>
      </c>
      <c r="H64" s="15" t="s">
        <v>41</v>
      </c>
      <c r="I64" s="75">
        <v>500000</v>
      </c>
      <c r="J64" s="15" t="s">
        <v>41</v>
      </c>
      <c r="K64" s="75">
        <v>500000</v>
      </c>
      <c r="L64" s="15" t="s">
        <v>41</v>
      </c>
    </row>
    <row r="65" spans="2:12">
      <c r="C65" s="38"/>
      <c r="D65" s="43" t="s">
        <v>81</v>
      </c>
      <c r="E65" s="40" t="s">
        <v>87</v>
      </c>
      <c r="F65" s="41"/>
      <c r="G65" s="75">
        <v>1000000</v>
      </c>
      <c r="H65" s="15" t="s">
        <v>41</v>
      </c>
      <c r="I65" s="75">
        <v>900000</v>
      </c>
      <c r="J65" s="15" t="s">
        <v>41</v>
      </c>
      <c r="K65" s="75">
        <v>800000</v>
      </c>
      <c r="L65" s="15" t="s">
        <v>41</v>
      </c>
    </row>
    <row r="66" spans="2:12">
      <c r="C66" s="38"/>
      <c r="D66" s="43" t="s">
        <v>82</v>
      </c>
      <c r="E66" s="40" t="s">
        <v>88</v>
      </c>
      <c r="F66" s="41"/>
      <c r="G66" s="75">
        <v>0</v>
      </c>
      <c r="H66" s="15" t="s">
        <v>41</v>
      </c>
      <c r="I66" s="75">
        <v>0</v>
      </c>
      <c r="J66" s="15" t="s">
        <v>41</v>
      </c>
      <c r="K66" s="75">
        <v>0</v>
      </c>
      <c r="L66" s="15" t="s">
        <v>41</v>
      </c>
    </row>
    <row r="67" spans="2:12">
      <c r="C67" s="39"/>
      <c r="D67" s="43" t="s">
        <v>83</v>
      </c>
      <c r="E67" s="40" t="s">
        <v>89</v>
      </c>
      <c r="F67" s="41"/>
      <c r="G67" s="75">
        <v>1000000</v>
      </c>
      <c r="H67" s="15" t="s">
        <v>41</v>
      </c>
      <c r="I67" s="75">
        <v>1000000</v>
      </c>
      <c r="J67" s="15" t="s">
        <v>41</v>
      </c>
      <c r="K67" s="75">
        <v>1000000</v>
      </c>
      <c r="L67" s="15" t="s">
        <v>41</v>
      </c>
    </row>
    <row r="68" spans="2:12">
      <c r="C68" s="5" t="s">
        <v>90</v>
      </c>
      <c r="D68" s="6"/>
      <c r="E68" s="6"/>
      <c r="F68" s="7"/>
      <c r="G68" s="65">
        <f>+IF(G60="","",G59-G60)</f>
        <v>17521363</v>
      </c>
      <c r="H68" s="15" t="s">
        <v>41</v>
      </c>
      <c r="I68" s="65">
        <f>+IF(I60="","",I59-I60)</f>
        <v>20701363</v>
      </c>
      <c r="J68" s="15" t="s">
        <v>41</v>
      </c>
      <c r="K68" s="65">
        <f>+IF(K60="","",K59-K60)</f>
        <v>23881363</v>
      </c>
      <c r="L68" s="15" t="s">
        <v>41</v>
      </c>
    </row>
    <row r="70" spans="2:12">
      <c r="F70" s="17" t="s">
        <v>96</v>
      </c>
      <c r="H70" s="17" t="s">
        <v>98</v>
      </c>
      <c r="I70" s="17"/>
      <c r="J70" s="3" t="s">
        <v>100</v>
      </c>
      <c r="K70" s="2"/>
      <c r="L70" s="2" t="s">
        <v>32</v>
      </c>
    </row>
    <row r="71" spans="2:12">
      <c r="C71" s="2" t="s">
        <v>95</v>
      </c>
      <c r="D71" s="2"/>
      <c r="E71" s="2"/>
      <c r="F71" s="66">
        <v>2500</v>
      </c>
      <c r="G71" s="3" t="s">
        <v>97</v>
      </c>
      <c r="H71" s="46">
        <v>100</v>
      </c>
      <c r="I71" s="44" t="s">
        <v>97</v>
      </c>
      <c r="J71" s="113">
        <v>30</v>
      </c>
      <c r="K71" s="45" t="s">
        <v>99</v>
      </c>
      <c r="L71" s="114">
        <f>+IF(F71*H71*J71=0,"",F71*H71*J71)</f>
        <v>7500000</v>
      </c>
    </row>
    <row r="73" spans="2:12">
      <c r="B73" t="s">
        <v>228</v>
      </c>
    </row>
    <row r="75" spans="2:12">
      <c r="C75" s="139">
        <v>1</v>
      </c>
      <c r="D75" s="27" t="s">
        <v>101</v>
      </c>
      <c r="E75" s="29"/>
      <c r="F75" s="5" t="s">
        <v>289</v>
      </c>
      <c r="G75" s="6"/>
      <c r="H75" s="6"/>
      <c r="I75" s="6"/>
      <c r="J75" s="6"/>
      <c r="K75" s="6"/>
      <c r="L75" s="7"/>
    </row>
    <row r="76" spans="2:12">
      <c r="C76" s="140"/>
      <c r="D76" s="27" t="s">
        <v>102</v>
      </c>
      <c r="E76" s="29"/>
      <c r="F76" s="58">
        <v>1000</v>
      </c>
      <c r="G76" s="6"/>
      <c r="H76" s="6"/>
      <c r="I76" s="6"/>
      <c r="J76" s="6"/>
      <c r="K76" s="6"/>
      <c r="L76" s="7"/>
    </row>
    <row r="77" spans="2:12">
      <c r="C77" s="140"/>
      <c r="D77" s="27" t="s">
        <v>103</v>
      </c>
      <c r="E77" s="29"/>
      <c r="F77" s="115">
        <v>0.5</v>
      </c>
      <c r="G77" s="6"/>
      <c r="H77" s="6"/>
      <c r="I77" s="6"/>
      <c r="J77" s="6"/>
      <c r="K77" s="6"/>
      <c r="L77" s="7"/>
    </row>
    <row r="78" spans="2:12">
      <c r="C78" s="140"/>
      <c r="D78" s="27" t="s">
        <v>104</v>
      </c>
      <c r="E78" s="29"/>
      <c r="F78" s="5" t="s">
        <v>289</v>
      </c>
      <c r="G78" s="6"/>
      <c r="H78" s="6"/>
      <c r="I78" s="6"/>
      <c r="J78" s="6"/>
      <c r="K78" s="6"/>
      <c r="L78" s="7"/>
    </row>
    <row r="79" spans="2:12">
      <c r="C79" s="140"/>
      <c r="D79" s="155" t="s">
        <v>105</v>
      </c>
      <c r="E79" s="156"/>
      <c r="F79" s="121" t="s">
        <v>289</v>
      </c>
      <c r="G79" s="122"/>
      <c r="H79" s="122"/>
      <c r="I79" s="122"/>
      <c r="J79" s="122"/>
      <c r="K79" s="122"/>
      <c r="L79" s="123"/>
    </row>
    <row r="80" spans="2:12">
      <c r="C80" s="141"/>
      <c r="D80" s="157"/>
      <c r="E80" s="158"/>
      <c r="F80" s="127"/>
      <c r="G80" s="128"/>
      <c r="H80" s="128"/>
      <c r="I80" s="128"/>
      <c r="J80" s="128"/>
      <c r="K80" s="128"/>
      <c r="L80" s="129"/>
    </row>
    <row r="81" spans="3:12">
      <c r="C81" s="139">
        <v>2</v>
      </c>
      <c r="D81" s="27" t="s">
        <v>101</v>
      </c>
      <c r="E81" s="29"/>
      <c r="F81" s="5" t="s">
        <v>289</v>
      </c>
      <c r="G81" s="6"/>
      <c r="H81" s="6"/>
      <c r="I81" s="6"/>
      <c r="J81" s="6"/>
      <c r="K81" s="6"/>
      <c r="L81" s="7"/>
    </row>
    <row r="82" spans="3:12">
      <c r="C82" s="140"/>
      <c r="D82" s="27" t="s">
        <v>102</v>
      </c>
      <c r="E82" s="29"/>
      <c r="F82" s="58">
        <v>15000</v>
      </c>
      <c r="G82" s="6"/>
      <c r="H82" s="6"/>
      <c r="I82" s="6"/>
      <c r="J82" s="6"/>
      <c r="K82" s="6"/>
      <c r="L82" s="7"/>
    </row>
    <row r="83" spans="3:12">
      <c r="C83" s="140"/>
      <c r="D83" s="27" t="s">
        <v>103</v>
      </c>
      <c r="E83" s="29"/>
      <c r="F83" s="115">
        <v>0.4</v>
      </c>
      <c r="G83" s="6"/>
      <c r="H83" s="6"/>
      <c r="I83" s="6"/>
      <c r="J83" s="6"/>
      <c r="K83" s="6"/>
      <c r="L83" s="7"/>
    </row>
    <row r="84" spans="3:12">
      <c r="C84" s="140"/>
      <c r="D84" s="27" t="s">
        <v>104</v>
      </c>
      <c r="E84" s="29"/>
      <c r="F84" s="5" t="s">
        <v>289</v>
      </c>
      <c r="G84" s="6"/>
      <c r="H84" s="6"/>
      <c r="I84" s="6"/>
      <c r="J84" s="6"/>
      <c r="K84" s="6"/>
      <c r="L84" s="7"/>
    </row>
    <row r="85" spans="3:12">
      <c r="C85" s="140"/>
      <c r="D85" s="155" t="s">
        <v>105</v>
      </c>
      <c r="E85" s="156"/>
      <c r="F85" s="121" t="s">
        <v>289</v>
      </c>
      <c r="G85" s="122"/>
      <c r="H85" s="122"/>
      <c r="I85" s="122"/>
      <c r="J85" s="122"/>
      <c r="K85" s="122"/>
      <c r="L85" s="123"/>
    </row>
    <row r="86" spans="3:12">
      <c r="C86" s="141"/>
      <c r="D86" s="157"/>
      <c r="E86" s="158"/>
      <c r="F86" s="127"/>
      <c r="G86" s="128"/>
      <c r="H86" s="128"/>
      <c r="I86" s="128"/>
      <c r="J86" s="128"/>
      <c r="K86" s="128"/>
      <c r="L86" s="129"/>
    </row>
    <row r="87" spans="3:12">
      <c r="C87" s="139">
        <v>3</v>
      </c>
      <c r="D87" s="27" t="s">
        <v>101</v>
      </c>
      <c r="E87" s="29"/>
      <c r="F87" s="5" t="s">
        <v>289</v>
      </c>
      <c r="G87" s="6"/>
      <c r="H87" s="6"/>
      <c r="I87" s="6"/>
      <c r="J87" s="6"/>
      <c r="K87" s="6"/>
      <c r="L87" s="7"/>
    </row>
    <row r="88" spans="3:12">
      <c r="C88" s="140"/>
      <c r="D88" s="27" t="s">
        <v>102</v>
      </c>
      <c r="E88" s="29"/>
      <c r="F88" s="58">
        <v>2000</v>
      </c>
      <c r="G88" s="6"/>
      <c r="H88" s="6"/>
      <c r="I88" s="6"/>
      <c r="J88" s="6"/>
      <c r="K88" s="6"/>
      <c r="L88" s="7"/>
    </row>
    <row r="89" spans="3:12">
      <c r="C89" s="140"/>
      <c r="D89" s="27" t="s">
        <v>103</v>
      </c>
      <c r="E89" s="29"/>
      <c r="F89" s="115">
        <v>0.3</v>
      </c>
      <c r="G89" s="6"/>
      <c r="H89" s="6"/>
      <c r="I89" s="6"/>
      <c r="J89" s="6"/>
      <c r="K89" s="6"/>
      <c r="L89" s="7"/>
    </row>
    <row r="90" spans="3:12">
      <c r="C90" s="140"/>
      <c r="D90" s="27" t="s">
        <v>104</v>
      </c>
      <c r="E90" s="29"/>
      <c r="F90" s="5" t="s">
        <v>289</v>
      </c>
      <c r="G90" s="6"/>
      <c r="H90" s="6"/>
      <c r="I90" s="6"/>
      <c r="J90" s="6"/>
      <c r="K90" s="6"/>
      <c r="L90" s="7"/>
    </row>
    <row r="91" spans="3:12">
      <c r="C91" s="140"/>
      <c r="D91" s="155" t="s">
        <v>105</v>
      </c>
      <c r="E91" s="156"/>
      <c r="F91" s="121" t="s">
        <v>289</v>
      </c>
      <c r="G91" s="122"/>
      <c r="H91" s="122"/>
      <c r="I91" s="122"/>
      <c r="J91" s="122"/>
      <c r="K91" s="122"/>
      <c r="L91" s="123"/>
    </row>
    <row r="92" spans="3:12">
      <c r="C92" s="141"/>
      <c r="D92" s="157"/>
      <c r="E92" s="158"/>
      <c r="F92" s="127"/>
      <c r="G92" s="128"/>
      <c r="H92" s="128"/>
      <c r="I92" s="128"/>
      <c r="J92" s="128"/>
      <c r="K92" s="128"/>
      <c r="L92" s="129"/>
    </row>
    <row r="93" spans="3:12">
      <c r="C93" s="139">
        <v>4</v>
      </c>
      <c r="D93" s="27" t="s">
        <v>101</v>
      </c>
      <c r="E93" s="29"/>
      <c r="F93" s="5" t="s">
        <v>289</v>
      </c>
      <c r="G93" s="6"/>
      <c r="H93" s="6"/>
      <c r="I93" s="6"/>
      <c r="J93" s="6"/>
      <c r="K93" s="6"/>
      <c r="L93" s="7"/>
    </row>
    <row r="94" spans="3:12">
      <c r="C94" s="140"/>
      <c r="D94" s="27" t="s">
        <v>102</v>
      </c>
      <c r="E94" s="29"/>
      <c r="F94" s="58">
        <v>1500</v>
      </c>
      <c r="G94" s="6"/>
      <c r="H94" s="6"/>
      <c r="I94" s="6"/>
      <c r="J94" s="6"/>
      <c r="K94" s="6"/>
      <c r="L94" s="7"/>
    </row>
    <row r="95" spans="3:12">
      <c r="C95" s="140"/>
      <c r="D95" s="27" t="s">
        <v>103</v>
      </c>
      <c r="E95" s="29"/>
      <c r="F95" s="115">
        <v>0.2</v>
      </c>
      <c r="G95" s="6"/>
      <c r="H95" s="6"/>
      <c r="I95" s="6"/>
      <c r="J95" s="6"/>
      <c r="K95" s="6"/>
      <c r="L95" s="7"/>
    </row>
    <row r="96" spans="3:12">
      <c r="C96" s="140"/>
      <c r="D96" s="27" t="s">
        <v>104</v>
      </c>
      <c r="E96" s="29"/>
      <c r="F96" s="5" t="s">
        <v>289</v>
      </c>
      <c r="G96" s="6"/>
      <c r="H96" s="6"/>
      <c r="I96" s="6"/>
      <c r="J96" s="6"/>
      <c r="K96" s="6"/>
      <c r="L96" s="7"/>
    </row>
    <row r="97" spans="2:14">
      <c r="C97" s="140"/>
      <c r="D97" s="155" t="s">
        <v>105</v>
      </c>
      <c r="E97" s="156"/>
      <c r="F97" s="121" t="s">
        <v>289</v>
      </c>
      <c r="G97" s="122"/>
      <c r="H97" s="122"/>
      <c r="I97" s="122"/>
      <c r="J97" s="122"/>
      <c r="K97" s="122"/>
      <c r="L97" s="123"/>
    </row>
    <row r="98" spans="2:14">
      <c r="C98" s="141"/>
      <c r="D98" s="157"/>
      <c r="E98" s="158"/>
      <c r="F98" s="127"/>
      <c r="G98" s="128"/>
      <c r="H98" s="128"/>
      <c r="I98" s="128"/>
      <c r="J98" s="128"/>
      <c r="K98" s="128"/>
      <c r="L98" s="129"/>
    </row>
    <row r="99" spans="2:14">
      <c r="C99" s="139">
        <v>5</v>
      </c>
      <c r="D99" s="27" t="s">
        <v>101</v>
      </c>
      <c r="E99" s="29"/>
      <c r="F99" s="5" t="s">
        <v>289</v>
      </c>
      <c r="G99" s="6"/>
      <c r="H99" s="6"/>
      <c r="I99" s="6"/>
      <c r="J99" s="6"/>
      <c r="K99" s="6"/>
      <c r="L99" s="7"/>
    </row>
    <row r="100" spans="2:14">
      <c r="C100" s="140"/>
      <c r="D100" s="27" t="s">
        <v>102</v>
      </c>
      <c r="E100" s="29"/>
      <c r="F100" s="58">
        <v>500</v>
      </c>
      <c r="G100" s="6"/>
      <c r="H100" s="6"/>
      <c r="I100" s="6"/>
      <c r="J100" s="6"/>
      <c r="K100" s="6"/>
      <c r="L100" s="7"/>
    </row>
    <row r="101" spans="2:14">
      <c r="C101" s="140"/>
      <c r="D101" s="27" t="s">
        <v>103</v>
      </c>
      <c r="E101" s="29"/>
      <c r="F101" s="115">
        <v>0.1</v>
      </c>
      <c r="G101" s="6"/>
      <c r="H101" s="6"/>
      <c r="I101" s="6"/>
      <c r="J101" s="6"/>
      <c r="K101" s="6"/>
      <c r="L101" s="7"/>
    </row>
    <row r="102" spans="2:14">
      <c r="C102" s="140"/>
      <c r="D102" s="27" t="s">
        <v>104</v>
      </c>
      <c r="E102" s="29"/>
      <c r="F102" s="5" t="s">
        <v>289</v>
      </c>
      <c r="G102" s="6"/>
      <c r="H102" s="6"/>
      <c r="I102" s="6"/>
      <c r="J102" s="6"/>
      <c r="K102" s="6"/>
      <c r="L102" s="7"/>
    </row>
    <row r="103" spans="2:14">
      <c r="C103" s="140"/>
      <c r="D103" s="155" t="s">
        <v>105</v>
      </c>
      <c r="E103" s="156"/>
      <c r="F103" s="121" t="s">
        <v>289</v>
      </c>
      <c r="G103" s="122"/>
      <c r="H103" s="122"/>
      <c r="I103" s="122"/>
      <c r="J103" s="122"/>
      <c r="K103" s="122"/>
      <c r="L103" s="123"/>
    </row>
    <row r="104" spans="2:14">
      <c r="C104" s="141"/>
      <c r="D104" s="157"/>
      <c r="E104" s="158"/>
      <c r="F104" s="127"/>
      <c r="G104" s="128"/>
      <c r="H104" s="128"/>
      <c r="I104" s="128"/>
      <c r="J104" s="128"/>
      <c r="K104" s="128"/>
      <c r="L104" s="129"/>
    </row>
    <row r="106" spans="2:14">
      <c r="B106" t="s">
        <v>106</v>
      </c>
    </row>
    <row r="107" spans="2:14">
      <c r="C107" s="67" t="s">
        <v>257</v>
      </c>
      <c r="M107" s="55" t="b">
        <f>+'(様式1)'!M18</f>
        <v>1</v>
      </c>
      <c r="N107" s="55" t="b">
        <f>+'(様式1)'!N18</f>
        <v>0</v>
      </c>
    </row>
    <row r="108" spans="2:14">
      <c r="C108" t="s">
        <v>117</v>
      </c>
    </row>
    <row r="109" spans="2:14">
      <c r="C109" s="50" t="s">
        <v>113</v>
      </c>
      <c r="D109" s="50"/>
      <c r="E109" s="51" t="s">
        <v>54</v>
      </c>
      <c r="F109" s="51"/>
      <c r="G109" s="50" t="s">
        <v>112</v>
      </c>
      <c r="H109" s="50"/>
      <c r="I109" s="51" t="s">
        <v>54</v>
      </c>
      <c r="J109" s="51"/>
    </row>
    <row r="110" spans="2:14">
      <c r="C110" s="49" t="s">
        <v>114</v>
      </c>
      <c r="D110" s="49"/>
      <c r="E110" s="162" t="str">
        <f>+IF(L7="","",IF(N107=TRUE,L7*10000*6,""))</f>
        <v/>
      </c>
      <c r="F110" s="154"/>
      <c r="G110" s="49" t="s">
        <v>107</v>
      </c>
      <c r="H110" s="49"/>
      <c r="I110" s="162"/>
      <c r="J110" s="154"/>
      <c r="K110" s="47"/>
      <c r="L110" s="47"/>
    </row>
    <row r="111" spans="2:14">
      <c r="C111" s="49" t="s">
        <v>115</v>
      </c>
      <c r="D111" s="49"/>
      <c r="E111" s="162"/>
      <c r="F111" s="154"/>
      <c r="G111" s="49" t="s">
        <v>108</v>
      </c>
      <c r="H111" s="49"/>
      <c r="I111" s="162"/>
      <c r="J111" s="154"/>
      <c r="K111" s="47"/>
      <c r="L111" s="47"/>
    </row>
    <row r="112" spans="2:14">
      <c r="C112" s="49" t="s">
        <v>116</v>
      </c>
      <c r="D112" s="49"/>
      <c r="E112" s="162"/>
      <c r="F112" s="154"/>
      <c r="G112" s="49" t="s">
        <v>109</v>
      </c>
      <c r="H112" s="49"/>
      <c r="I112" s="162"/>
      <c r="J112" s="154"/>
      <c r="K112" s="47"/>
      <c r="L112" s="47"/>
    </row>
    <row r="113" spans="3:14">
      <c r="C113" s="49" t="s">
        <v>110</v>
      </c>
      <c r="D113" s="48"/>
      <c r="E113" s="153"/>
      <c r="F113" s="154"/>
      <c r="G113" s="49" t="s">
        <v>110</v>
      </c>
      <c r="H113" s="48"/>
      <c r="I113" s="162"/>
      <c r="J113" s="154"/>
    </row>
    <row r="114" spans="3:14">
      <c r="C114" s="49" t="s">
        <v>111</v>
      </c>
      <c r="D114" s="48"/>
      <c r="E114" s="159" t="str">
        <f>IF(SUM(E110:F113)=0,"",SUM(E110:F113))</f>
        <v/>
      </c>
      <c r="F114" s="154"/>
      <c r="G114" s="49" t="s">
        <v>111</v>
      </c>
      <c r="H114" s="48"/>
      <c r="I114" s="159" t="str">
        <f>IF(SUM(I110:J113)=0,"",SUM(I110:J113))</f>
        <v/>
      </c>
      <c r="J114" s="154"/>
    </row>
    <row r="115" spans="3:14">
      <c r="G115" t="str">
        <f>+IF(E114=I114,"","※使途の合計と調達方法の合計は一致するように入力してください。")</f>
        <v/>
      </c>
    </row>
    <row r="116" spans="3:14">
      <c r="C116" s="2"/>
      <c r="D116" s="2"/>
      <c r="E116" s="54"/>
      <c r="G116" s="2"/>
      <c r="H116" s="2"/>
      <c r="J116" s="99"/>
      <c r="K116" s="99"/>
    </row>
    <row r="117" spans="3:14">
      <c r="C117" s="52" t="s">
        <v>118</v>
      </c>
      <c r="D117" t="str">
        <f>+IF(I112&gt;0,"※上記①で記入した「借入金」の詳細を記入してください。","")</f>
        <v/>
      </c>
      <c r="M117" s="55" t="b">
        <v>0</v>
      </c>
    </row>
    <row r="118" spans="3:14">
      <c r="C118" s="88" t="s">
        <v>119</v>
      </c>
      <c r="D118" s="90" t="s">
        <v>230</v>
      </c>
      <c r="E118" s="91" t="s">
        <v>231</v>
      </c>
      <c r="F118" s="91" t="s">
        <v>232</v>
      </c>
      <c r="G118" s="92" t="s">
        <v>233</v>
      </c>
      <c r="H118" s="90" t="s">
        <v>120</v>
      </c>
      <c r="I118" s="95" t="s">
        <v>234</v>
      </c>
      <c r="J118" s="89" t="s">
        <v>236</v>
      </c>
      <c r="K118" s="2"/>
    </row>
    <row r="119" spans="3:14">
      <c r="C119" s="20"/>
      <c r="D119" s="101"/>
      <c r="E119" s="101"/>
      <c r="F119" s="94"/>
      <c r="G119" s="97" t="str">
        <f>IF(F119="","",F119)</f>
        <v/>
      </c>
      <c r="H119" s="93"/>
      <c r="I119" s="97" t="str">
        <f>+IF(H119="","",ROUNDDOWN(F119*H119*(E119-D119+1)/365,0))</f>
        <v/>
      </c>
      <c r="J119" s="98" t="str">
        <f>+IF(SUM(G119,I119)=0,"",SUM(G119,I119))</f>
        <v/>
      </c>
    </row>
    <row r="120" spans="3:14">
      <c r="C120" s="20"/>
      <c r="D120" s="101"/>
      <c r="E120" s="101"/>
      <c r="F120" s="94"/>
      <c r="G120" s="97" t="str">
        <f>IF(F120="","",F120)</f>
        <v/>
      </c>
      <c r="H120" s="93"/>
      <c r="I120" s="97" t="str">
        <f t="shared" ref="I120:I122" si="0">+IF(H120="","",ROUNDDOWN(F120*H120*(E120-D120+1)/365,0))</f>
        <v/>
      </c>
      <c r="J120" s="98" t="str">
        <f t="shared" ref="J120:J122" si="1">+IF(SUM(G120,I120)=0,"",SUM(G120,I120))</f>
        <v/>
      </c>
    </row>
    <row r="121" spans="3:14">
      <c r="C121" s="20"/>
      <c r="D121" s="101"/>
      <c r="E121" s="101"/>
      <c r="F121" s="94"/>
      <c r="G121" s="97" t="str">
        <f>IF(F121="","",F121)</f>
        <v/>
      </c>
      <c r="H121" s="93"/>
      <c r="I121" s="97" t="str">
        <f t="shared" si="0"/>
        <v/>
      </c>
      <c r="J121" s="98" t="str">
        <f t="shared" si="1"/>
        <v/>
      </c>
    </row>
    <row r="122" spans="3:14">
      <c r="C122" s="20"/>
      <c r="D122" s="101"/>
      <c r="E122" s="101"/>
      <c r="F122" s="94"/>
      <c r="G122" s="97" t="str">
        <f>IF(F122="","",F122)</f>
        <v/>
      </c>
      <c r="H122" s="93"/>
      <c r="I122" s="97" t="str">
        <f t="shared" si="0"/>
        <v/>
      </c>
      <c r="J122" s="98" t="str">
        <f t="shared" si="1"/>
        <v/>
      </c>
    </row>
    <row r="123" spans="3:14">
      <c r="C123" s="48" t="s">
        <v>235</v>
      </c>
      <c r="D123" s="29" t="s">
        <v>235</v>
      </c>
      <c r="E123" s="96" t="s">
        <v>235</v>
      </c>
      <c r="F123" s="98" t="str">
        <f>IF(SUM(F119:F122)=0,"",SUM(F119:F122))</f>
        <v/>
      </c>
      <c r="G123" s="98" t="str">
        <f>IF(SUM(G119:G122)=0,"",SUM(G119:G122))</f>
        <v/>
      </c>
      <c r="H123" s="4" t="s">
        <v>235</v>
      </c>
      <c r="I123" s="98" t="str">
        <f>IF(SUM(I119:I122)=0,"",SUM(I119:I122))</f>
        <v/>
      </c>
      <c r="J123" s="98" t="str">
        <f>IF(SUM(J119:J122)=0,"",SUM(J119:J122))</f>
        <v/>
      </c>
    </row>
    <row r="124" spans="3:14">
      <c r="C124" s="2"/>
      <c r="D124" s="2"/>
      <c r="E124" s="54"/>
      <c r="G124" s="2"/>
      <c r="H124" s="2"/>
      <c r="I124" s="2"/>
      <c r="J124" s="54"/>
    </row>
    <row r="126" spans="3:14">
      <c r="C126" s="67" t="s">
        <v>258</v>
      </c>
    </row>
    <row r="127" spans="3:14" ht="19.5" thickBot="1">
      <c r="C127" t="s">
        <v>191</v>
      </c>
      <c r="K127" s="70" t="s">
        <v>299</v>
      </c>
    </row>
    <row r="128" spans="3:14" ht="19.5" thickTop="1"/>
    <row r="129" spans="3:13">
      <c r="C129" t="s">
        <v>121</v>
      </c>
      <c r="M129" s="55" t="b">
        <v>0</v>
      </c>
    </row>
    <row r="130" spans="3:13">
      <c r="C130" s="91" t="s">
        <v>119</v>
      </c>
      <c r="D130" s="90" t="s">
        <v>230</v>
      </c>
      <c r="E130" s="91" t="s">
        <v>231</v>
      </c>
      <c r="F130" s="91" t="s">
        <v>232</v>
      </c>
      <c r="G130" s="100" t="s">
        <v>233</v>
      </c>
      <c r="H130" s="90" t="s">
        <v>120</v>
      </c>
      <c r="I130" s="90" t="s">
        <v>234</v>
      </c>
      <c r="J130" s="89" t="s">
        <v>236</v>
      </c>
      <c r="K130" s="2"/>
    </row>
    <row r="131" spans="3:13">
      <c r="C131" s="20"/>
      <c r="D131" s="101"/>
      <c r="E131" s="101"/>
      <c r="F131" s="98"/>
      <c r="G131" s="98"/>
      <c r="H131" s="93"/>
      <c r="I131" s="98" t="str">
        <f>+IF(H131="","",ROUNDDOWN(F131*H131*(E131-D131+1)/365,0))</f>
        <v/>
      </c>
      <c r="J131" s="98" t="str">
        <f>+IF(SUM(G131,I131)=0,"",SUM(G131,I131))</f>
        <v/>
      </c>
    </row>
    <row r="132" spans="3:13">
      <c r="C132" s="20"/>
      <c r="D132" s="101"/>
      <c r="E132" s="101"/>
      <c r="F132" s="98"/>
      <c r="G132" s="98"/>
      <c r="H132" s="93"/>
      <c r="I132" s="98" t="str">
        <f t="shared" ref="I132:I134" si="2">+IF(H132="","",ROUNDDOWN(F132*H132*(E132-D132+1)/365,0))</f>
        <v/>
      </c>
      <c r="J132" s="98" t="str">
        <f t="shared" ref="J132:J134" si="3">+IF(SUM(G132,I132)=0,"",SUM(G132,I132))</f>
        <v/>
      </c>
    </row>
    <row r="133" spans="3:13">
      <c r="C133" s="20"/>
      <c r="D133" s="101"/>
      <c r="E133" s="101"/>
      <c r="F133" s="98"/>
      <c r="G133" s="98"/>
      <c r="H133" s="93"/>
      <c r="I133" s="98" t="str">
        <f t="shared" si="2"/>
        <v/>
      </c>
      <c r="J133" s="98" t="str">
        <f t="shared" si="3"/>
        <v/>
      </c>
    </row>
    <row r="134" spans="3:13">
      <c r="C134" s="20"/>
      <c r="D134" s="101"/>
      <c r="E134" s="101"/>
      <c r="F134" s="98"/>
      <c r="G134" s="98"/>
      <c r="H134" s="93"/>
      <c r="I134" s="98" t="str">
        <f t="shared" si="2"/>
        <v/>
      </c>
      <c r="J134" s="98" t="str">
        <f t="shared" si="3"/>
        <v/>
      </c>
    </row>
    <row r="135" spans="3:13">
      <c r="C135" s="48" t="s">
        <v>235</v>
      </c>
      <c r="D135" s="48" t="s">
        <v>235</v>
      </c>
      <c r="E135" s="96" t="s">
        <v>235</v>
      </c>
      <c r="F135" s="98" t="str">
        <f>IF(SUM(F131:F134)=0,"",SUM(F131:F134))</f>
        <v/>
      </c>
      <c r="G135" s="98" t="str">
        <f>IF(SUM(G131:G134)=0,"",SUM(G131:G134))</f>
        <v/>
      </c>
      <c r="H135" s="4" t="s">
        <v>235</v>
      </c>
      <c r="I135" s="98" t="str">
        <f>IF(SUM(I131:I134)=0,"",SUM(I131:I134))</f>
        <v/>
      </c>
      <c r="J135" s="98" t="str">
        <f>IF(SUM(J131:J134)=0,"",SUM(J131:J134))</f>
        <v/>
      </c>
    </row>
    <row r="136" spans="3:13">
      <c r="C136" s="2"/>
      <c r="D136" s="2"/>
      <c r="E136" s="54"/>
      <c r="G136" s="2"/>
      <c r="H136" s="2"/>
      <c r="I136" s="2"/>
      <c r="J136" s="54"/>
    </row>
    <row r="137" spans="3:13">
      <c r="C137" s="2"/>
      <c r="D137" s="2"/>
      <c r="E137" s="54"/>
      <c r="G137" s="2"/>
      <c r="H137" s="2"/>
      <c r="J137" s="161"/>
      <c r="K137" s="161"/>
    </row>
    <row r="139" spans="3:13" ht="19.5" thickBot="1">
      <c r="C139" t="s">
        <v>122</v>
      </c>
      <c r="K139" s="70" t="s">
        <v>300</v>
      </c>
    </row>
    <row r="140" spans="3:13" ht="19.5" thickTop="1"/>
    <row r="141" spans="3:13">
      <c r="C141" t="s">
        <v>188</v>
      </c>
    </row>
    <row r="142" spans="3:13">
      <c r="C142" s="50" t="s">
        <v>113</v>
      </c>
      <c r="D142" s="50"/>
      <c r="E142" s="51" t="s">
        <v>54</v>
      </c>
      <c r="F142" s="51"/>
    </row>
    <row r="143" spans="3:13">
      <c r="C143" s="49" t="s">
        <v>192</v>
      </c>
      <c r="D143" s="49"/>
      <c r="E143" s="153">
        <v>1500000</v>
      </c>
      <c r="F143" s="154"/>
    </row>
    <row r="144" spans="3:13">
      <c r="C144" s="49" t="s">
        <v>123</v>
      </c>
      <c r="D144" s="49"/>
      <c r="E144" s="153">
        <v>1500000</v>
      </c>
      <c r="F144" s="154"/>
    </row>
    <row r="145" spans="2:14">
      <c r="C145" s="49" t="s">
        <v>110</v>
      </c>
      <c r="D145" s="48"/>
      <c r="E145" s="153">
        <v>0</v>
      </c>
      <c r="F145" s="154"/>
    </row>
    <row r="146" spans="2:14">
      <c r="C146" s="49" t="s">
        <v>124</v>
      </c>
      <c r="D146" s="48"/>
      <c r="E146" s="159">
        <f>IF(SUM(E143:F145)=0,"",SUM(E143:F145))</f>
        <v>3000000</v>
      </c>
      <c r="F146" s="154"/>
    </row>
    <row r="147" spans="2:14">
      <c r="M147" s="55" t="b">
        <v>1</v>
      </c>
    </row>
    <row r="148" spans="2:14">
      <c r="C148" s="91" t="s">
        <v>119</v>
      </c>
      <c r="D148" s="90" t="s">
        <v>230</v>
      </c>
      <c r="E148" s="91" t="s">
        <v>231</v>
      </c>
      <c r="F148" s="91" t="s">
        <v>232</v>
      </c>
      <c r="G148" s="100" t="s">
        <v>233</v>
      </c>
      <c r="H148" s="90" t="s">
        <v>120</v>
      </c>
      <c r="I148" s="90" t="s">
        <v>234</v>
      </c>
      <c r="J148" s="91" t="s">
        <v>237</v>
      </c>
      <c r="K148" s="2"/>
    </row>
    <row r="149" spans="2:14">
      <c r="C149" s="20" t="s">
        <v>274</v>
      </c>
      <c r="D149" s="101">
        <v>45658</v>
      </c>
      <c r="E149" s="101">
        <v>47208</v>
      </c>
      <c r="F149" s="98">
        <v>3000000</v>
      </c>
      <c r="G149" s="98">
        <f>+IF(F149="","",F149)</f>
        <v>3000000</v>
      </c>
      <c r="H149" s="93">
        <v>2.4E-2</v>
      </c>
      <c r="I149" s="98">
        <f>+IF(H149="","",ROUNDDOWN(F149*H149*(E149-D149+1)/365,0))</f>
        <v>305950</v>
      </c>
      <c r="J149" s="98">
        <f>+IF(SUM(G149,I149)=0,"",SUM(G149,I149))</f>
        <v>3305950</v>
      </c>
    </row>
    <row r="150" spans="2:14">
      <c r="C150" s="20"/>
      <c r="D150" s="101"/>
      <c r="E150" s="101"/>
      <c r="F150" s="98"/>
      <c r="G150" s="98" t="str">
        <f t="shared" ref="G150:G152" si="4">+IF(F150="","",F150)</f>
        <v/>
      </c>
      <c r="H150" s="93"/>
      <c r="I150" s="98" t="str">
        <f t="shared" ref="I150:I152" si="5">+IF(H150="","",ROUNDDOWN(F150*H150*(E150-D150+1)/365,0))</f>
        <v/>
      </c>
      <c r="J150" s="98" t="str">
        <f t="shared" ref="J150:J152" si="6">+IF(SUM(G150,I150)=0,"",SUM(G150,I150))</f>
        <v/>
      </c>
    </row>
    <row r="151" spans="2:14">
      <c r="C151" s="20"/>
      <c r="D151" s="101"/>
      <c r="E151" s="101"/>
      <c r="F151" s="98"/>
      <c r="G151" s="98" t="str">
        <f t="shared" si="4"/>
        <v/>
      </c>
      <c r="H151" s="93"/>
      <c r="I151" s="98" t="str">
        <f t="shared" si="5"/>
        <v/>
      </c>
      <c r="J151" s="98" t="str">
        <f t="shared" si="6"/>
        <v/>
      </c>
    </row>
    <row r="152" spans="2:14">
      <c r="C152" s="20"/>
      <c r="D152" s="101"/>
      <c r="E152" s="101"/>
      <c r="F152" s="98"/>
      <c r="G152" s="98" t="str">
        <f t="shared" si="4"/>
        <v/>
      </c>
      <c r="H152" s="93"/>
      <c r="I152" s="98" t="str">
        <f t="shared" si="5"/>
        <v/>
      </c>
      <c r="J152" s="98" t="str">
        <f t="shared" si="6"/>
        <v/>
      </c>
    </row>
    <row r="153" spans="2:14">
      <c r="C153" s="48" t="s">
        <v>235</v>
      </c>
      <c r="D153" s="48" t="s">
        <v>235</v>
      </c>
      <c r="E153" s="96" t="s">
        <v>235</v>
      </c>
      <c r="F153" s="98">
        <f>IF(SUM(F149:F152)=0,"",SUM(F149:F152))</f>
        <v>3000000</v>
      </c>
      <c r="G153" s="98">
        <f>IF(SUM(G149:G152)=0,"",SUM(G149:G152))</f>
        <v>3000000</v>
      </c>
      <c r="H153" s="4" t="s">
        <v>235</v>
      </c>
      <c r="I153" s="98">
        <f>IF(SUM(I149:I152)=0,"",SUM(I149:I152))</f>
        <v>305950</v>
      </c>
      <c r="J153" s="98">
        <f>IF(SUM(J149:J152)=0,"",SUM(J149:J152))</f>
        <v>3305950</v>
      </c>
    </row>
    <row r="154" spans="2:14">
      <c r="C154" s="2"/>
      <c r="D154" s="2"/>
      <c r="E154" s="54"/>
      <c r="G154" s="2"/>
      <c r="H154" s="2"/>
      <c r="I154" s="2"/>
      <c r="J154" s="54"/>
    </row>
    <row r="156" spans="2:14">
      <c r="B156" t="s">
        <v>125</v>
      </c>
    </row>
    <row r="157" spans="2:14">
      <c r="C157" s="67" t="s">
        <v>257</v>
      </c>
    </row>
    <row r="158" spans="2:14">
      <c r="C158" s="160" t="s">
        <v>229</v>
      </c>
      <c r="D158" s="160"/>
      <c r="E158" s="160"/>
      <c r="F158" s="160"/>
      <c r="G158" s="160"/>
      <c r="H158" s="160"/>
      <c r="I158" s="160"/>
      <c r="J158" s="160"/>
      <c r="K158" s="160"/>
      <c r="L158" s="160"/>
    </row>
    <row r="159" spans="2:14">
      <c r="C159" s="138"/>
      <c r="D159" s="144"/>
      <c r="E159" s="144"/>
      <c r="F159" s="144"/>
      <c r="G159" s="144"/>
      <c r="H159" s="144"/>
      <c r="I159" s="144"/>
      <c r="J159" s="144"/>
      <c r="K159" s="144"/>
      <c r="L159" s="145"/>
    </row>
    <row r="160" spans="2:14">
      <c r="C160" s="146"/>
      <c r="D160" s="147"/>
      <c r="E160" s="147"/>
      <c r="F160" s="147"/>
      <c r="G160" s="147"/>
      <c r="H160" s="147"/>
      <c r="I160" s="147"/>
      <c r="J160" s="147"/>
      <c r="K160" s="147"/>
      <c r="L160" s="148"/>
    </row>
    <row r="161" spans="3:12">
      <c r="C161" s="146"/>
      <c r="D161" s="147"/>
      <c r="E161" s="147"/>
      <c r="F161" s="147"/>
      <c r="G161" s="147"/>
      <c r="H161" s="147"/>
      <c r="I161" s="147"/>
      <c r="J161" s="147"/>
      <c r="K161" s="147"/>
      <c r="L161" s="148"/>
    </row>
    <row r="162" spans="3:12">
      <c r="C162" s="149"/>
      <c r="D162" s="150"/>
      <c r="E162" s="150"/>
      <c r="F162" s="150"/>
      <c r="G162" s="150"/>
      <c r="H162" s="150"/>
      <c r="I162" s="150"/>
      <c r="J162" s="150"/>
      <c r="K162" s="150"/>
      <c r="L162" s="151"/>
    </row>
    <row r="164" spans="3:12">
      <c r="C164" s="67" t="s">
        <v>258</v>
      </c>
    </row>
    <row r="165" spans="3:12">
      <c r="C165" t="s">
        <v>182</v>
      </c>
    </row>
    <row r="166" spans="3:12">
      <c r="C166" s="138" t="s">
        <v>301</v>
      </c>
      <c r="D166" s="144"/>
      <c r="E166" s="144"/>
      <c r="F166" s="144"/>
      <c r="G166" s="144"/>
      <c r="H166" s="144"/>
      <c r="I166" s="144"/>
      <c r="J166" s="144"/>
      <c r="K166" s="144"/>
      <c r="L166" s="145"/>
    </row>
    <row r="167" spans="3:12">
      <c r="C167" s="146"/>
      <c r="D167" s="147"/>
      <c r="E167" s="147"/>
      <c r="F167" s="147"/>
      <c r="G167" s="147"/>
      <c r="H167" s="147"/>
      <c r="I167" s="147"/>
      <c r="J167" s="147"/>
      <c r="K167" s="147"/>
      <c r="L167" s="148"/>
    </row>
    <row r="168" spans="3:12">
      <c r="C168" s="146"/>
      <c r="D168" s="147"/>
      <c r="E168" s="147"/>
      <c r="F168" s="147"/>
      <c r="G168" s="147"/>
      <c r="H168" s="147"/>
      <c r="I168" s="147"/>
      <c r="J168" s="147"/>
      <c r="K168" s="147"/>
      <c r="L168" s="148"/>
    </row>
    <row r="169" spans="3:12">
      <c r="C169" s="149"/>
      <c r="D169" s="150"/>
      <c r="E169" s="150"/>
      <c r="F169" s="150"/>
      <c r="G169" s="150"/>
      <c r="H169" s="150"/>
      <c r="I169" s="150"/>
      <c r="J169" s="150"/>
      <c r="K169" s="150"/>
      <c r="L169" s="151"/>
    </row>
  </sheetData>
  <mergeCells count="44">
    <mergeCell ref="I110:J110"/>
    <mergeCell ref="E110:F110"/>
    <mergeCell ref="E111:F111"/>
    <mergeCell ref="E112:F112"/>
    <mergeCell ref="E113:F113"/>
    <mergeCell ref="I111:J111"/>
    <mergeCell ref="I112:J112"/>
    <mergeCell ref="I113:J113"/>
    <mergeCell ref="E114:F114"/>
    <mergeCell ref="E145:F145"/>
    <mergeCell ref="E146:F146"/>
    <mergeCell ref="C159:L162"/>
    <mergeCell ref="C166:L169"/>
    <mergeCell ref="C158:L158"/>
    <mergeCell ref="J137:K137"/>
    <mergeCell ref="I114:J114"/>
    <mergeCell ref="C93:C98"/>
    <mergeCell ref="D97:E98"/>
    <mergeCell ref="F97:L98"/>
    <mergeCell ref="C99:C104"/>
    <mergeCell ref="D103:E104"/>
    <mergeCell ref="F103:L104"/>
    <mergeCell ref="C75:C80"/>
    <mergeCell ref="D79:E80"/>
    <mergeCell ref="F79:L80"/>
    <mergeCell ref="C87:C92"/>
    <mergeCell ref="D91:E92"/>
    <mergeCell ref="F91:L92"/>
    <mergeCell ref="C11:L11"/>
    <mergeCell ref="C12:L15"/>
    <mergeCell ref="C16:L16"/>
    <mergeCell ref="E143:F143"/>
    <mergeCell ref="E144:F144"/>
    <mergeCell ref="C81:C86"/>
    <mergeCell ref="D85:E86"/>
    <mergeCell ref="F85:L86"/>
    <mergeCell ref="C17:L20"/>
    <mergeCell ref="C21:L21"/>
    <mergeCell ref="C22:L25"/>
    <mergeCell ref="C29:L32"/>
    <mergeCell ref="C34:L37"/>
    <mergeCell ref="C39:L42"/>
    <mergeCell ref="C44:L47"/>
    <mergeCell ref="C49:L52"/>
  </mergeCells>
  <phoneticPr fontId="2"/>
  <conditionalFormatting sqref="C158 C159:L162">
    <cfRule type="expression" dxfId="77" priority="112">
      <formula>#REF!=TRUE</formula>
    </cfRule>
  </conditionalFormatting>
  <conditionalFormatting sqref="C119:E122">
    <cfRule type="containsBlanks" dxfId="76" priority="22">
      <formula>LEN(TRIM(C119))=0</formula>
    </cfRule>
  </conditionalFormatting>
  <conditionalFormatting sqref="C131:E134">
    <cfRule type="containsBlanks" dxfId="75" priority="21">
      <formula>LEN(TRIM(C131))=0</formula>
    </cfRule>
  </conditionalFormatting>
  <conditionalFormatting sqref="C149:E152">
    <cfRule type="containsBlanks" dxfId="74" priority="15">
      <formula>LEN(TRIM(C149))=0</formula>
    </cfRule>
  </conditionalFormatting>
  <conditionalFormatting sqref="C107:J125 C157:L157 C158 C159:L162">
    <cfRule type="expression" dxfId="73" priority="72">
      <formula>$M$107=TRUE</formula>
    </cfRule>
  </conditionalFormatting>
  <conditionalFormatting sqref="C117:J123">
    <cfRule type="expression" dxfId="72" priority="66">
      <formula>$I$112=0</formula>
    </cfRule>
  </conditionalFormatting>
  <conditionalFormatting sqref="C119:J123">
    <cfRule type="expression" dxfId="71" priority="7">
      <formula>$M$117=TRUE</formula>
    </cfRule>
  </conditionalFormatting>
  <conditionalFormatting sqref="C129:J135">
    <cfRule type="expression" dxfId="70" priority="46">
      <formula>$K$127="返済完了"</formula>
    </cfRule>
  </conditionalFormatting>
  <conditionalFormatting sqref="C131:J135">
    <cfRule type="expression" dxfId="69" priority="3">
      <formula>$M$129=TRUE</formula>
    </cfRule>
  </conditionalFormatting>
  <conditionalFormatting sqref="C141:J153">
    <cfRule type="expression" dxfId="68" priority="45">
      <formula>$K$139="借入予定なし"</formula>
    </cfRule>
  </conditionalFormatting>
  <conditionalFormatting sqref="C149:J153">
    <cfRule type="expression" dxfId="67" priority="8">
      <formula>$M$147=TRUE</formula>
    </cfRule>
  </conditionalFormatting>
  <conditionalFormatting sqref="C126:K154">
    <cfRule type="expression" dxfId="66" priority="56">
      <formula>$N$107=TRUE</formula>
    </cfRule>
  </conditionalFormatting>
  <conditionalFormatting sqref="C12:L15 C17:L20 C22:L25 C29:L32 C34:L37 C39:L42 C44:L47 C49:L52">
    <cfRule type="containsBlanks" dxfId="65" priority="139">
      <formula>LEN(TRIM(C12))=0</formula>
    </cfRule>
  </conditionalFormatting>
  <conditionalFormatting sqref="C12:L15">
    <cfRule type="expression" dxfId="64" priority="137">
      <formula>LEN(INDIRECT(ADDRESS(ROW(),COLUMN())))&lt;100</formula>
    </cfRule>
    <cfRule type="expression" dxfId="63" priority="138">
      <formula>LEN(INDIRECT(ADDRESS(ROW(),COLUMN())))&gt;100</formula>
    </cfRule>
  </conditionalFormatting>
  <conditionalFormatting sqref="C17:L20 C22:L25 C29:L32 C34:L37 C39:L42 C44:L47 C49:L52">
    <cfRule type="expression" dxfId="62" priority="136">
      <formula>LEN(INDIRECT(ADDRESS(ROW(),COLUMN())))&gt;100</formula>
    </cfRule>
    <cfRule type="expression" dxfId="61" priority="135">
      <formula>LEN(INDIRECT(ADDRESS(ROW(),COLUMN())))&lt;100</formula>
    </cfRule>
  </conditionalFormatting>
  <conditionalFormatting sqref="C159:L162">
    <cfRule type="containsBlanks" dxfId="60" priority="110">
      <formula>LEN(TRIM(C159))=0</formula>
    </cfRule>
  </conditionalFormatting>
  <conditionalFormatting sqref="C164:L169">
    <cfRule type="expression" dxfId="59" priority="73">
      <formula>$N$107=TRUE</formula>
    </cfRule>
  </conditionalFormatting>
  <conditionalFormatting sqref="C165:L169">
    <cfRule type="expression" dxfId="58" priority="119">
      <formula>#REF!=TRUE</formula>
    </cfRule>
  </conditionalFormatting>
  <conditionalFormatting sqref="C166:L169">
    <cfRule type="containsBlanks" dxfId="57" priority="116">
      <formula>LEN(TRIM(C166))=0</formula>
    </cfRule>
  </conditionalFormatting>
  <conditionalFormatting sqref="D5:D7">
    <cfRule type="containsBlanks" dxfId="56" priority="140">
      <formula>LEN(TRIM(D5))=0</formula>
    </cfRule>
  </conditionalFormatting>
  <conditionalFormatting sqref="D8">
    <cfRule type="containsBlanks" dxfId="55" priority="40">
      <formula>LEN(TRIM(D8))=0</formula>
    </cfRule>
  </conditionalFormatting>
  <conditionalFormatting sqref="D9">
    <cfRule type="containsBlanks" dxfId="54" priority="189">
      <formula>LEN(TRIM(D9))=0</formula>
    </cfRule>
  </conditionalFormatting>
  <conditionalFormatting sqref="E110">
    <cfRule type="containsBlanks" dxfId="53" priority="71">
      <formula>LEN(TRIM(E110))=0</formula>
    </cfRule>
  </conditionalFormatting>
  <conditionalFormatting sqref="E114">
    <cfRule type="containsBlanks" dxfId="52" priority="182">
      <formula>LEN(TRIM(E114))=0</formula>
    </cfRule>
  </conditionalFormatting>
  <conditionalFormatting sqref="E143:F145">
    <cfRule type="containsBlanks" dxfId="51" priority="16">
      <formula>LEN(TRIM(E143))=0</formula>
    </cfRule>
  </conditionalFormatting>
  <conditionalFormatting sqref="E146:F146">
    <cfRule type="containsBlanks" dxfId="50" priority="17">
      <formula>LEN(TRIM(E146))=0</formula>
    </cfRule>
  </conditionalFormatting>
  <conditionalFormatting sqref="F71 H71">
    <cfRule type="containsBlanks" dxfId="49" priority="188">
      <formula>LEN(TRIM(F71))=0</formula>
    </cfRule>
  </conditionalFormatting>
  <conditionalFormatting sqref="F75 F78:F79">
    <cfRule type="containsBlanks" dxfId="48" priority="132">
      <formula>LEN(TRIM(F75))=0</formula>
    </cfRule>
  </conditionalFormatting>
  <conditionalFormatting sqref="F76:F77">
    <cfRule type="containsBlanks" dxfId="47" priority="33">
      <formula>LEN(TRIM(F76))=0</formula>
    </cfRule>
  </conditionalFormatting>
  <conditionalFormatting sqref="F81 F84:F85">
    <cfRule type="containsBlanks" dxfId="46" priority="88">
      <formula>LEN(TRIM(F81))=0</formula>
    </cfRule>
  </conditionalFormatting>
  <conditionalFormatting sqref="F82:F83">
    <cfRule type="containsBlanks" dxfId="45" priority="32">
      <formula>LEN(TRIM(F82))=0</formula>
    </cfRule>
  </conditionalFormatting>
  <conditionalFormatting sqref="F87 F90:F91">
    <cfRule type="containsBlanks" dxfId="44" priority="87">
      <formula>LEN(TRIM(F87))=0</formula>
    </cfRule>
  </conditionalFormatting>
  <conditionalFormatting sqref="F88:F89">
    <cfRule type="containsBlanks" dxfId="43" priority="31">
      <formula>LEN(TRIM(F88))=0</formula>
    </cfRule>
  </conditionalFormatting>
  <conditionalFormatting sqref="F93 F96:F97">
    <cfRule type="containsBlanks" dxfId="42" priority="86">
      <formula>LEN(TRIM(F93))=0</formula>
    </cfRule>
  </conditionalFormatting>
  <conditionalFormatting sqref="F94:F95">
    <cfRule type="containsBlanks" dxfId="41" priority="30">
      <formula>LEN(TRIM(F94))=0</formula>
    </cfRule>
  </conditionalFormatting>
  <conditionalFormatting sqref="F99 F102:F103">
    <cfRule type="containsBlanks" dxfId="40" priority="85">
      <formula>LEN(TRIM(F99))=0</formula>
    </cfRule>
  </conditionalFormatting>
  <conditionalFormatting sqref="F100:F101">
    <cfRule type="containsBlanks" dxfId="39" priority="29">
      <formula>LEN(TRIM(F100))=0</formula>
    </cfRule>
  </conditionalFormatting>
  <conditionalFormatting sqref="F119:F122 H119:H122">
    <cfRule type="containsBlanks" dxfId="38" priority="25">
      <formula>LEN(TRIM(F119))=0</formula>
    </cfRule>
  </conditionalFormatting>
  <conditionalFormatting sqref="F149:F152 H149:H152">
    <cfRule type="containsBlanks" dxfId="37" priority="13">
      <formula>LEN(TRIM(F149))=0</formula>
    </cfRule>
  </conditionalFormatting>
  <conditionalFormatting sqref="F123:G123">
    <cfRule type="containsBlanks" dxfId="36" priority="52">
      <formula>LEN(TRIM(F123))=0</formula>
    </cfRule>
  </conditionalFormatting>
  <conditionalFormatting sqref="F135:G135">
    <cfRule type="containsBlanks" dxfId="35" priority="5">
      <formula>LEN(TRIM(F135))=0</formula>
    </cfRule>
  </conditionalFormatting>
  <conditionalFormatting sqref="F153:G153">
    <cfRule type="containsBlanks" dxfId="34" priority="59">
      <formula>LEN(TRIM(F153))=0</formula>
    </cfRule>
  </conditionalFormatting>
  <conditionalFormatting sqref="F131:H134">
    <cfRule type="containsBlanks" dxfId="33" priority="4">
      <formula>LEN(TRIM(F131))=0</formula>
    </cfRule>
  </conditionalFormatting>
  <conditionalFormatting sqref="G57:G58 I57:I58 K57:K58 G61 I61 K61 G64:G67 I64:I67 K64:K67">
    <cfRule type="containsBlanks" dxfId="32" priority="184">
      <formula>LEN(TRIM(G57))=0</formula>
    </cfRule>
  </conditionalFormatting>
  <conditionalFormatting sqref="G59:G60 I59:I60 K59:K60 G68 I68 K68">
    <cfRule type="containsBlanks" dxfId="31" priority="181">
      <formula>LEN(TRIM(G59))=0</formula>
    </cfRule>
  </conditionalFormatting>
  <conditionalFormatting sqref="G62:G63">
    <cfRule type="containsBlanks" dxfId="30" priority="37">
      <formula>LEN(TRIM(G62))=0</formula>
    </cfRule>
  </conditionalFormatting>
  <conditionalFormatting sqref="G119:G122">
    <cfRule type="containsBlanks" dxfId="29" priority="10">
      <formula>LEN(TRIM(G119))=0</formula>
    </cfRule>
  </conditionalFormatting>
  <conditionalFormatting sqref="G149:G152">
    <cfRule type="containsBlanks" dxfId="28" priority="11">
      <formula>LEN(TRIM(G149))=0</formula>
    </cfRule>
  </conditionalFormatting>
  <conditionalFormatting sqref="I62:I63">
    <cfRule type="containsBlanks" dxfId="27" priority="36">
      <formula>LEN(TRIM(I62))=0</formula>
    </cfRule>
  </conditionalFormatting>
  <conditionalFormatting sqref="I114">
    <cfRule type="containsBlanks" dxfId="26" priority="65">
      <formula>LEN(TRIM(I114))=0</formula>
    </cfRule>
  </conditionalFormatting>
  <conditionalFormatting sqref="I110:J113 E111:F113">
    <cfRule type="containsBlanks" dxfId="25" priority="9">
      <formula>LEN(TRIM(E110))=0</formula>
    </cfRule>
    <cfRule type="expression" dxfId="24" priority="55">
      <formula>$N$107=TRUE</formula>
    </cfRule>
    <cfRule type="notContainsBlanks" dxfId="23" priority="53">
      <formula>LEN(TRIM(E110))&gt;0</formula>
    </cfRule>
  </conditionalFormatting>
  <conditionalFormatting sqref="I119:J123">
    <cfRule type="containsBlanks" dxfId="22" priority="23">
      <formula>LEN(TRIM(I119))=0</formula>
    </cfRule>
  </conditionalFormatting>
  <conditionalFormatting sqref="I131:J135">
    <cfRule type="containsBlanks" dxfId="21" priority="19">
      <formula>LEN(TRIM(I131))=0</formula>
    </cfRule>
  </conditionalFormatting>
  <conditionalFormatting sqref="I149:J152">
    <cfRule type="containsBlanks" dxfId="20" priority="12">
      <formula>LEN(TRIM(I149))=0</formula>
    </cfRule>
  </conditionalFormatting>
  <conditionalFormatting sqref="I153:J153">
    <cfRule type="containsBlanks" dxfId="19" priority="57">
      <formula>LEN(TRIM(I153))=0</formula>
    </cfRule>
  </conditionalFormatting>
  <conditionalFormatting sqref="J8:J9">
    <cfRule type="expression" dxfId="18" priority="1">
      <formula>$D$9="飲食店"</formula>
    </cfRule>
  </conditionalFormatting>
  <conditionalFormatting sqref="J7:L9">
    <cfRule type="containsBlanks" dxfId="17" priority="180">
      <formula>LEN(TRIM(J7))=0</formula>
    </cfRule>
  </conditionalFormatting>
  <conditionalFormatting sqref="K8">
    <cfRule type="expression" dxfId="16" priority="125">
      <formula>K5="サービス店区画"</formula>
    </cfRule>
  </conditionalFormatting>
  <conditionalFormatting sqref="K9">
    <cfRule type="expression" dxfId="15" priority="124">
      <formula>K5="サービス店区画"</formula>
    </cfRule>
  </conditionalFormatting>
  <conditionalFormatting sqref="K62:K63">
    <cfRule type="containsBlanks" dxfId="14" priority="35">
      <formula>LEN(TRIM(K62))=0</formula>
    </cfRule>
  </conditionalFormatting>
  <conditionalFormatting sqref="K127">
    <cfRule type="containsBlanks" dxfId="13" priority="186">
      <formula>LEN(TRIM(K127))=0</formula>
    </cfRule>
  </conditionalFormatting>
  <conditionalFormatting sqref="K139">
    <cfRule type="containsBlanks" dxfId="12" priority="187">
      <formula>LEN(TRIM(K139))=0</formula>
    </cfRule>
  </conditionalFormatting>
  <conditionalFormatting sqref="L8">
    <cfRule type="expression" dxfId="11" priority="123">
      <formula>K5="サービス店区画"</formula>
    </cfRule>
  </conditionalFormatting>
  <conditionalFormatting sqref="L9">
    <cfRule type="expression" dxfId="10" priority="122">
      <formula>K5="サービス店区画"</formula>
    </cfRule>
  </conditionalFormatting>
  <conditionalFormatting sqref="L71">
    <cfRule type="cellIs" dxfId="9" priority="130" operator="equal">
      <formula>0</formula>
    </cfRule>
    <cfRule type="containsBlanks" dxfId="8" priority="34">
      <formula>LEN(TRIM(L71))=0</formula>
    </cfRule>
  </conditionalFormatting>
  <dataValidations count="4">
    <dataValidation type="custom" imeMode="fullKatakana" allowBlank="1" showInputMessage="1" showErrorMessage="1" errorTitle="入力エラー" error="全角カタカナデ入力してください。" sqref="D5" xr:uid="{BF6321CD-F09B-48FE-A7F0-03E68A716AE8}">
      <formula1>D5=PHONETIC(D5)</formula1>
    </dataValidation>
    <dataValidation allowBlank="1" showInputMessage="1" showErrorMessage="1" errorTitle="入力不十分" error="100字以上200字以内で入力してください。" sqref="C12:L15" xr:uid="{2418E047-4413-4E48-9C45-DCE7F1EF7102}"/>
    <dataValidation type="list" allowBlank="1" showInputMessage="1" showErrorMessage="1" sqref="K127" xr:uid="{BD4F138C-0356-4CF2-9384-FA302D77F8BC}">
      <formula1>"借入金残高あり,返済完了"</formula1>
    </dataValidation>
    <dataValidation type="list" allowBlank="1" showInputMessage="1" showErrorMessage="1" sqref="K139" xr:uid="{CB25990E-3233-49B9-B947-AD3AA6CC61F9}">
      <formula1>"借入予定なし,借入予定あり"</formula1>
    </dataValidation>
  </dataValidations>
  <printOptions horizontalCentered="1"/>
  <pageMargins left="0.31496062992125984" right="0.11811023622047245" top="0.35433070866141736" bottom="0.15748031496062992" header="0.31496062992125984" footer="0.31496062992125984"/>
  <pageSetup paperSize="9" scale="77" orientation="portrait" r:id="rId1"/>
  <headerFooter>
    <oddFooter>&amp;C
&amp;P/&amp;N</oddFooter>
  </headerFooter>
  <rowBreaks count="3" manualBreakCount="3">
    <brk id="54" min="1" max="11" man="1"/>
    <brk id="105" min="1" max="11" man="1"/>
    <brk id="155"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8215" r:id="rId4" name="Check Box 23">
              <controlPr defaultSize="0" autoFill="0" autoLine="0" autoPict="0">
                <anchor moveWithCells="1">
                  <from>
                    <xdr:col>12</xdr:col>
                    <xdr:colOff>0</xdr:colOff>
                    <xdr:row>117</xdr:row>
                    <xdr:rowOff>9525</xdr:rowOff>
                  </from>
                  <to>
                    <xdr:col>13</xdr:col>
                    <xdr:colOff>552450</xdr:colOff>
                    <xdr:row>118</xdr:row>
                    <xdr:rowOff>19050</xdr:rowOff>
                  </to>
                </anchor>
              </controlPr>
            </control>
          </mc:Choice>
        </mc:AlternateContent>
        <mc:AlternateContent xmlns:mc="http://schemas.openxmlformats.org/markup-compatibility/2006">
          <mc:Choice Requires="x14">
            <control shapeId="8218" r:id="rId5" name="Check Box 26">
              <controlPr defaultSize="0" autoFill="0" autoLine="0" autoPict="0">
                <anchor moveWithCells="1">
                  <from>
                    <xdr:col>12</xdr:col>
                    <xdr:colOff>0</xdr:colOff>
                    <xdr:row>146</xdr:row>
                    <xdr:rowOff>228600</xdr:rowOff>
                  </from>
                  <to>
                    <xdr:col>13</xdr:col>
                    <xdr:colOff>276225</xdr:colOff>
                    <xdr:row>148</xdr:row>
                    <xdr:rowOff>0</xdr:rowOff>
                  </to>
                </anchor>
              </controlPr>
            </control>
          </mc:Choice>
        </mc:AlternateContent>
        <mc:AlternateContent xmlns:mc="http://schemas.openxmlformats.org/markup-compatibility/2006">
          <mc:Choice Requires="x14">
            <control shapeId="8226" r:id="rId6" name="Check Box 34">
              <controlPr defaultSize="0" autoFill="0" autoLine="0" autoPict="0">
                <anchor moveWithCells="1">
                  <from>
                    <xdr:col>12</xdr:col>
                    <xdr:colOff>38100</xdr:colOff>
                    <xdr:row>129</xdr:row>
                    <xdr:rowOff>0</xdr:rowOff>
                  </from>
                  <to>
                    <xdr:col>13</xdr:col>
                    <xdr:colOff>466725</xdr:colOff>
                    <xdr:row>130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DC3FB-2D42-478A-94A8-F12ECEA8F0A6}">
  <sheetPr>
    <tabColor rgb="FFFFCCCC"/>
  </sheetPr>
  <dimension ref="B1:N15"/>
  <sheetViews>
    <sheetView tabSelected="1" view="pageBreakPreview" zoomScaleNormal="100" zoomScaleSheetLayoutView="100" workbookViewId="0">
      <selection activeCell="C14" sqref="C14"/>
    </sheetView>
  </sheetViews>
  <sheetFormatPr defaultRowHeight="18.75"/>
  <cols>
    <col min="2" max="2" width="7.44140625" customWidth="1"/>
    <col min="9" max="9" width="8.88671875" customWidth="1"/>
    <col min="10" max="10" width="9.109375" customWidth="1"/>
    <col min="12" max="12" width="8.88671875" customWidth="1"/>
  </cols>
  <sheetData>
    <row r="1" spans="2:14">
      <c r="B1" t="s">
        <v>126</v>
      </c>
      <c r="J1" s="72" t="str">
        <f>+'(様式1)'!J1</f>
        <v>整理番号</v>
      </c>
      <c r="K1" s="40" t="str">
        <f>+IF('(様式1)'!K1="","",'(様式1)'!K1)</f>
        <v/>
      </c>
      <c r="L1" s="40"/>
    </row>
    <row r="3" spans="2:14">
      <c r="B3" t="s">
        <v>238</v>
      </c>
    </row>
    <row r="4" spans="2:14">
      <c r="C4" s="68" t="s">
        <v>260</v>
      </c>
      <c r="M4" s="55" t="b">
        <v>1</v>
      </c>
    </row>
    <row r="5" spans="2:14" ht="19.5" thickBot="1">
      <c r="C5" s="69" t="s">
        <v>189</v>
      </c>
      <c r="K5" s="70" t="s">
        <v>302</v>
      </c>
    </row>
    <row r="6" spans="2:14" ht="19.5" thickTop="1"/>
    <row r="7" spans="2:14">
      <c r="C7" t="s">
        <v>190</v>
      </c>
    </row>
    <row r="8" spans="2:14">
      <c r="C8" s="91" t="s">
        <v>119</v>
      </c>
      <c r="D8" s="90" t="s">
        <v>230</v>
      </c>
      <c r="E8" s="91" t="s">
        <v>231</v>
      </c>
      <c r="F8" s="91" t="s">
        <v>232</v>
      </c>
      <c r="G8" s="100" t="s">
        <v>233</v>
      </c>
      <c r="H8" s="90" t="s">
        <v>120</v>
      </c>
      <c r="I8" s="90" t="s">
        <v>234</v>
      </c>
      <c r="J8" s="91" t="s">
        <v>237</v>
      </c>
      <c r="K8" s="50" t="s">
        <v>113</v>
      </c>
      <c r="L8" s="50"/>
    </row>
    <row r="9" spans="2:14">
      <c r="C9" s="20" t="s">
        <v>289</v>
      </c>
      <c r="D9" s="101">
        <v>43922</v>
      </c>
      <c r="E9" s="101">
        <v>46112</v>
      </c>
      <c r="F9" s="98">
        <v>50000000</v>
      </c>
      <c r="G9" s="98">
        <v>25000000</v>
      </c>
      <c r="H9" s="93">
        <v>2.4E-2</v>
      </c>
      <c r="I9" s="98">
        <f>+IF(H9="","",ROUNDDOWN(F9*H9*(E9-D9+1)/365,0))</f>
        <v>7203287</v>
      </c>
      <c r="J9" s="98">
        <f>+IF(SUM(G9,I9)=0,"",SUM(G9,I9))</f>
        <v>32203287</v>
      </c>
      <c r="K9" s="163" t="s">
        <v>303</v>
      </c>
      <c r="L9" s="163"/>
    </row>
    <row r="10" spans="2:14">
      <c r="C10" s="20"/>
      <c r="D10" s="101"/>
      <c r="E10" s="101"/>
      <c r="F10" s="98"/>
      <c r="G10" s="98"/>
      <c r="H10" s="93"/>
      <c r="I10" s="98" t="str">
        <f t="shared" ref="I10:I12" si="0">+IF(H10="","",ROUNDDOWN(F10*H10*(E10-D10+1)/365,0))</f>
        <v/>
      </c>
      <c r="J10" s="98" t="str">
        <f t="shared" ref="J10:J12" si="1">+IF(SUM(G10,I10)=0,"",SUM(G10,I10))</f>
        <v/>
      </c>
      <c r="K10" s="163"/>
      <c r="L10" s="163"/>
    </row>
    <row r="11" spans="2:14">
      <c r="C11" s="20"/>
      <c r="D11" s="101"/>
      <c r="E11" s="101"/>
      <c r="F11" s="98"/>
      <c r="G11" s="98"/>
      <c r="H11" s="93"/>
      <c r="I11" s="98" t="str">
        <f t="shared" si="0"/>
        <v/>
      </c>
      <c r="J11" s="98" t="str">
        <f t="shared" si="1"/>
        <v/>
      </c>
      <c r="K11" s="163"/>
      <c r="L11" s="163"/>
    </row>
    <row r="12" spans="2:14">
      <c r="C12" s="20"/>
      <c r="D12" s="101"/>
      <c r="E12" s="101"/>
      <c r="F12" s="98"/>
      <c r="G12" s="98"/>
      <c r="H12" s="93"/>
      <c r="I12" s="98" t="str">
        <f t="shared" si="0"/>
        <v/>
      </c>
      <c r="J12" s="98" t="str">
        <f t="shared" si="1"/>
        <v/>
      </c>
      <c r="K12" s="163"/>
      <c r="L12" s="163"/>
    </row>
    <row r="13" spans="2:14">
      <c r="C13" s="48" t="s">
        <v>235</v>
      </c>
      <c r="D13" s="48" t="s">
        <v>235</v>
      </c>
      <c r="E13" s="96" t="s">
        <v>235</v>
      </c>
      <c r="F13" s="98">
        <f>IF(SUM(F9:F12)=0,"",SUM(F9:F12))</f>
        <v>50000000</v>
      </c>
      <c r="G13" s="98">
        <f>IF(SUM(G9:G12)=0,"",SUM(G9:G12))</f>
        <v>25000000</v>
      </c>
      <c r="H13" s="4" t="s">
        <v>235</v>
      </c>
      <c r="I13" s="98">
        <f>IF(SUM(I9:I12)=0,"",SUM(I9:I12))</f>
        <v>7203287</v>
      </c>
      <c r="J13" s="98">
        <f>IF(SUM(J9:J12)=0,"",SUM(J9:J12))</f>
        <v>32203287</v>
      </c>
      <c r="K13" s="164" t="s">
        <v>235</v>
      </c>
      <c r="L13" s="164"/>
    </row>
    <row r="15" spans="2:14">
      <c r="J15" s="1"/>
      <c r="K15" s="62"/>
      <c r="L15" s="62"/>
    </row>
  </sheetData>
  <mergeCells count="5">
    <mergeCell ref="K9:L9"/>
    <mergeCell ref="K10:L10"/>
    <mergeCell ref="K11:L11"/>
    <mergeCell ref="K12:L12"/>
    <mergeCell ref="K13:L13"/>
  </mergeCells>
  <phoneticPr fontId="2"/>
  <conditionalFormatting sqref="C9:E12">
    <cfRule type="containsBlanks" dxfId="7" priority="6">
      <formula>LEN(TRIM(C9))=0</formula>
    </cfRule>
  </conditionalFormatting>
  <conditionalFormatting sqref="C7:L13">
    <cfRule type="expression" dxfId="6" priority="8">
      <formula>$K$5="借入金残高なし"</formula>
    </cfRule>
  </conditionalFormatting>
  <conditionalFormatting sqref="C9:L13">
    <cfRule type="expression" dxfId="5" priority="1">
      <formula>$M$4=TRUE</formula>
    </cfRule>
  </conditionalFormatting>
  <conditionalFormatting sqref="F13:G13">
    <cfRule type="containsBlanks" dxfId="4" priority="7">
      <formula>LEN(TRIM(F13))=0</formula>
    </cfRule>
  </conditionalFormatting>
  <conditionalFormatting sqref="F9:H12">
    <cfRule type="containsBlanks" dxfId="3" priority="57">
      <formula>LEN(TRIM(F9))=0</formula>
    </cfRule>
  </conditionalFormatting>
  <conditionalFormatting sqref="I9:J13">
    <cfRule type="containsBlanks" dxfId="2" priority="3">
      <formula>LEN(TRIM(I9))=0</formula>
    </cfRule>
  </conditionalFormatting>
  <conditionalFormatting sqref="K5">
    <cfRule type="containsBlanks" dxfId="1" priority="56">
      <formula>LEN(TRIM(K5))=0</formula>
    </cfRule>
  </conditionalFormatting>
  <conditionalFormatting sqref="K9:L12">
    <cfRule type="containsBlanks" dxfId="0" priority="2">
      <formula>LEN(TRIM(K9))=0</formula>
    </cfRule>
  </conditionalFormatting>
  <dataValidations count="1">
    <dataValidation type="list" allowBlank="1" showInputMessage="1" showErrorMessage="1" sqref="K5" xr:uid="{46AA63AB-7AF8-42EE-A269-BED619D7D41B}">
      <formula1>"借入金残高あり,借入金残高なし"</formula1>
    </dataValidation>
  </dataValidations>
  <printOptions horizontalCentered="1"/>
  <pageMargins left="0.31496062992125984" right="0.11811023622047245" top="0.35433070866141736" bottom="0.15748031496062992" header="0.31496062992125984" footer="0.31496062992125984"/>
  <pageSetup paperSize="9" scale="81" orientation="portrait" r:id="rId1"/>
  <headerFooter>
    <oddFooter>&amp;C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4" r:id="rId4" name="Check Box 14">
              <controlPr defaultSize="0" autoFill="0" autoLine="0" autoPict="0">
                <anchor moveWithCells="1">
                  <from>
                    <xdr:col>12</xdr:col>
                    <xdr:colOff>9525</xdr:colOff>
                    <xdr:row>4</xdr:row>
                    <xdr:rowOff>9525</xdr:rowOff>
                  </from>
                  <to>
                    <xdr:col>13</xdr:col>
                    <xdr:colOff>657225</xdr:colOff>
                    <xdr:row>5</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E9359-7724-496B-9557-F6BDDCB110A2}">
  <dimension ref="A1:K25"/>
  <sheetViews>
    <sheetView workbookViewId="0">
      <selection activeCell="G2" sqref="G2:G5"/>
    </sheetView>
  </sheetViews>
  <sheetFormatPr defaultRowHeight="18.75"/>
  <cols>
    <col min="1" max="1" width="12" customWidth="1"/>
    <col min="2" max="2" width="15.33203125" bestFit="1" customWidth="1"/>
    <col min="6" max="6" width="9.44140625" bestFit="1" customWidth="1"/>
    <col min="8" max="8" width="9.44140625" bestFit="1" customWidth="1"/>
    <col min="9" max="9" width="11" customWidth="1"/>
    <col min="10" max="10" width="9.44140625" bestFit="1" customWidth="1"/>
  </cols>
  <sheetData>
    <row r="1" spans="1:11">
      <c r="A1" s="3" t="s">
        <v>167</v>
      </c>
      <c r="B1" s="3" t="s">
        <v>132</v>
      </c>
      <c r="C1" s="3" t="s">
        <v>133</v>
      </c>
      <c r="D1" s="3" t="s">
        <v>134</v>
      </c>
      <c r="E1" s="3" t="s">
        <v>168</v>
      </c>
      <c r="F1" s="3" t="s">
        <v>174</v>
      </c>
      <c r="G1" s="3" t="s">
        <v>169</v>
      </c>
      <c r="H1" s="3" t="s">
        <v>175</v>
      </c>
      <c r="I1" s="3" t="s">
        <v>177</v>
      </c>
      <c r="J1" s="3" t="s">
        <v>178</v>
      </c>
      <c r="K1" s="3" t="s">
        <v>208</v>
      </c>
    </row>
    <row r="2" spans="1:11">
      <c r="A2" t="s">
        <v>132</v>
      </c>
      <c r="B2" t="s">
        <v>154</v>
      </c>
      <c r="C2" s="3" t="s">
        <v>179</v>
      </c>
      <c r="D2" s="9" t="s">
        <v>183</v>
      </c>
      <c r="E2" t="s">
        <v>135</v>
      </c>
      <c r="F2" s="63">
        <v>15.02</v>
      </c>
      <c r="G2" s="3" t="s">
        <v>170</v>
      </c>
      <c r="H2" s="63">
        <v>39.61</v>
      </c>
      <c r="I2" s="3" t="s">
        <v>176</v>
      </c>
      <c r="J2" s="63">
        <v>31.5</v>
      </c>
      <c r="K2" t="s">
        <v>135</v>
      </c>
    </row>
    <row r="3" spans="1:11">
      <c r="A3" t="s">
        <v>194</v>
      </c>
      <c r="B3" t="s">
        <v>155</v>
      </c>
      <c r="C3" s="3" t="s">
        <v>180</v>
      </c>
      <c r="D3" s="9" t="s">
        <v>184</v>
      </c>
      <c r="E3" t="s">
        <v>136</v>
      </c>
      <c r="F3" s="63">
        <v>15.02</v>
      </c>
      <c r="G3" s="3" t="s">
        <v>171</v>
      </c>
      <c r="H3" s="63">
        <v>25.57</v>
      </c>
      <c r="K3" t="s">
        <v>195</v>
      </c>
    </row>
    <row r="4" spans="1:11">
      <c r="A4" t="s">
        <v>133</v>
      </c>
      <c r="B4" t="s">
        <v>156</v>
      </c>
      <c r="C4" s="3"/>
      <c r="D4" s="9" t="s">
        <v>185</v>
      </c>
      <c r="E4" t="s">
        <v>137</v>
      </c>
      <c r="F4" s="63">
        <v>15.02</v>
      </c>
      <c r="G4" s="3" t="s">
        <v>172</v>
      </c>
      <c r="H4" s="63">
        <v>22.08</v>
      </c>
      <c r="K4" t="s">
        <v>196</v>
      </c>
    </row>
    <row r="5" spans="1:11">
      <c r="A5" t="s">
        <v>134</v>
      </c>
      <c r="B5" t="s">
        <v>157</v>
      </c>
      <c r="C5" s="3"/>
      <c r="D5" s="9" t="s">
        <v>186</v>
      </c>
      <c r="E5" t="s">
        <v>138</v>
      </c>
      <c r="F5" s="63">
        <v>15.02</v>
      </c>
      <c r="G5" s="3" t="s">
        <v>173</v>
      </c>
      <c r="H5" s="63">
        <v>20.54</v>
      </c>
      <c r="K5" t="s">
        <v>197</v>
      </c>
    </row>
    <row r="6" spans="1:11">
      <c r="B6" t="s">
        <v>158</v>
      </c>
      <c r="D6" s="9" t="s">
        <v>187</v>
      </c>
      <c r="E6" t="s">
        <v>139</v>
      </c>
      <c r="F6" s="63">
        <v>15.02</v>
      </c>
      <c r="K6" t="s">
        <v>198</v>
      </c>
    </row>
    <row r="7" spans="1:11">
      <c r="B7" t="s">
        <v>159</v>
      </c>
      <c r="E7" t="s">
        <v>140</v>
      </c>
      <c r="F7" s="63">
        <v>15.02</v>
      </c>
      <c r="K7" t="s">
        <v>199</v>
      </c>
    </row>
    <row r="8" spans="1:11">
      <c r="B8" t="s">
        <v>160</v>
      </c>
      <c r="E8" t="s">
        <v>141</v>
      </c>
      <c r="F8" s="63">
        <v>13.62</v>
      </c>
      <c r="K8" t="s">
        <v>144</v>
      </c>
    </row>
    <row r="9" spans="1:11">
      <c r="B9" t="s">
        <v>161</v>
      </c>
      <c r="E9" t="s">
        <v>142</v>
      </c>
      <c r="F9" s="63">
        <v>15.5</v>
      </c>
      <c r="K9" t="s">
        <v>200</v>
      </c>
    </row>
    <row r="10" spans="1:11">
      <c r="B10" t="s">
        <v>162</v>
      </c>
      <c r="E10" t="s">
        <v>143</v>
      </c>
      <c r="F10" s="63">
        <v>15.5</v>
      </c>
      <c r="K10" t="s">
        <v>201</v>
      </c>
    </row>
    <row r="11" spans="1:11">
      <c r="B11" t="s">
        <v>163</v>
      </c>
      <c r="E11" t="s">
        <v>144</v>
      </c>
      <c r="F11" s="63">
        <v>15.02</v>
      </c>
      <c r="K11" t="s">
        <v>202</v>
      </c>
    </row>
    <row r="12" spans="1:11">
      <c r="B12" t="s">
        <v>164</v>
      </c>
      <c r="E12" t="s">
        <v>145</v>
      </c>
      <c r="F12" s="63">
        <v>15.02</v>
      </c>
      <c r="K12" t="s">
        <v>203</v>
      </c>
    </row>
    <row r="13" spans="1:11">
      <c r="B13" t="s">
        <v>165</v>
      </c>
      <c r="E13" t="s">
        <v>146</v>
      </c>
      <c r="F13" s="63">
        <v>15.02</v>
      </c>
      <c r="K13" t="s">
        <v>204</v>
      </c>
    </row>
    <row r="14" spans="1:11">
      <c r="E14" t="s">
        <v>147</v>
      </c>
      <c r="F14" s="63">
        <v>15.02</v>
      </c>
      <c r="K14" t="s">
        <v>205</v>
      </c>
    </row>
    <row r="15" spans="1:11">
      <c r="E15" t="s">
        <v>148</v>
      </c>
      <c r="F15" s="63">
        <v>15.02</v>
      </c>
      <c r="K15" t="s">
        <v>206</v>
      </c>
    </row>
    <row r="16" spans="1:11">
      <c r="E16" t="s">
        <v>149</v>
      </c>
      <c r="F16" s="63">
        <v>15.02</v>
      </c>
      <c r="K16" t="s">
        <v>207</v>
      </c>
    </row>
    <row r="17" spans="5:6">
      <c r="E17" t="s">
        <v>150</v>
      </c>
      <c r="F17" s="63">
        <v>12.52</v>
      </c>
    </row>
    <row r="18" spans="5:6">
      <c r="E18" t="s">
        <v>151</v>
      </c>
      <c r="F18" s="63">
        <v>11.29</v>
      </c>
    </row>
    <row r="19" spans="5:6">
      <c r="E19" t="s">
        <v>152</v>
      </c>
      <c r="F19" s="63">
        <v>11.93</v>
      </c>
    </row>
    <row r="20" spans="5:6">
      <c r="E20" t="s">
        <v>153</v>
      </c>
      <c r="F20" s="63">
        <v>7.61</v>
      </c>
    </row>
    <row r="21" spans="5:6">
      <c r="E21" s="9" t="s">
        <v>170</v>
      </c>
      <c r="F21" s="63">
        <v>20.54</v>
      </c>
    </row>
    <row r="22" spans="5:6">
      <c r="E22" s="9" t="s">
        <v>171</v>
      </c>
      <c r="F22" s="63">
        <v>22.08</v>
      </c>
    </row>
    <row r="23" spans="5:6">
      <c r="E23" s="9" t="s">
        <v>172</v>
      </c>
      <c r="F23" s="63">
        <v>25.57</v>
      </c>
    </row>
    <row r="24" spans="5:6">
      <c r="E24" s="9" t="s">
        <v>173</v>
      </c>
      <c r="F24" s="63">
        <v>39.61</v>
      </c>
    </row>
    <row r="25" spans="5:6">
      <c r="E25" s="9" t="s">
        <v>176</v>
      </c>
      <c r="F25" s="63">
        <v>31.5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【留意事項】</vt:lpstr>
      <vt:lpstr>(様式1)</vt:lpstr>
      <vt:lpstr>(様式2)</vt:lpstr>
      <vt:lpstr>(様式3)</vt:lpstr>
      <vt:lpstr>(様式4)</vt:lpstr>
      <vt:lpstr>(様式5)</vt:lpstr>
      <vt:lpstr>Sheet2</vt:lpstr>
      <vt:lpstr>'(様式1)'!Print_Area</vt:lpstr>
      <vt:lpstr>'(様式2)'!Print_Area</vt:lpstr>
      <vt:lpstr>'(様式3)'!Print_Area</vt:lpstr>
      <vt:lpstr>'(様式4)'!Print_Area</vt:lpstr>
      <vt:lpstr>'(様式5)'!Print_Area</vt:lpstr>
      <vt:lpstr>【留意事項】!Print_Area</vt:lpstr>
      <vt:lpstr>'(様式2)'!Print_Titles</vt:lpstr>
      <vt:lpstr>'(様式4)'!Print_Titles</vt:lpstr>
      <vt:lpstr>サービス区画</vt:lpstr>
      <vt:lpstr>サービス店</vt:lpstr>
      <vt:lpstr>サービス店区画</vt:lpstr>
      <vt:lpstr>サービス面積</vt:lpstr>
      <vt:lpstr>マッサージ店</vt:lpstr>
      <vt:lpstr>飲食業種</vt:lpstr>
      <vt:lpstr>飲食区画</vt:lpstr>
      <vt:lpstr>飲食店</vt:lpstr>
      <vt:lpstr>飲食店区画</vt:lpstr>
      <vt:lpstr>飲食面積</vt:lpstr>
      <vt:lpstr>物販業種</vt:lpstr>
      <vt:lpstr>物販区画</vt:lpstr>
      <vt:lpstr>物販店</vt:lpstr>
      <vt:lpstr>物販店区画</vt:lpstr>
      <vt:lpstr>物販店区画2</vt:lpstr>
      <vt:lpstr>物販面積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kuroshima</dc:creator>
  <cp:lastModifiedBy>kuroshima</cp:lastModifiedBy>
  <cp:lastPrinted>2025-05-03T01:53:46Z</cp:lastPrinted>
  <dcterms:created xsi:type="dcterms:W3CDTF">2025-04-21T01:03:32Z</dcterms:created>
  <dcterms:modified xsi:type="dcterms:W3CDTF">2025-05-03T01:53:49Z</dcterms:modified>
</cp:coreProperties>
</file>